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Output" sheetId="2" r:id="rId1"/>
    <sheet name="Suicides vs. Murders" sheetId="1" r:id="rId2"/>
  </sheets>
  <definedNames>
    <definedName name="_xlnm._FilterDatabase" localSheetId="1" hidden="1">'Suicides vs. Murders'!$B$7:$I$56</definedName>
    <definedName name="lstOptions">'Suicides vs. Murders'!$N$1:$N$5</definedName>
    <definedName name="lstSortTypes">'Suicides vs. Murders'!$K$3:$K$4</definedName>
  </definedNames>
  <calcPr calcId="144525"/>
</workbook>
</file>

<file path=xl/calcChain.xml><?xml version="1.0" encoding="utf-8"?>
<calcChain xmlns="http://schemas.openxmlformats.org/spreadsheetml/2006/main">
  <c r="M11" i="2" l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8" i="1"/>
  <c r="H8" i="1" s="1"/>
  <c r="I3" i="1"/>
  <c r="C6" i="1" s="1"/>
  <c r="F11" i="2" s="1"/>
  <c r="N5" i="1"/>
  <c r="N4" i="1"/>
  <c r="N3" i="1"/>
  <c r="N2" i="1"/>
  <c r="N1" i="1"/>
  <c r="E11" i="2"/>
  <c r="G11" i="2"/>
  <c r="I11" i="2"/>
  <c r="K11" i="2"/>
  <c r="C11" i="2"/>
  <c r="F6" i="1" l="1"/>
  <c r="L11" i="2" s="1"/>
  <c r="E6" i="1"/>
  <c r="J11" i="2" s="1"/>
  <c r="D6" i="1"/>
  <c r="H11" i="2" s="1"/>
  <c r="B6" i="1"/>
  <c r="D11" i="2" s="1"/>
  <c r="I53" i="1"/>
  <c r="I8" i="1"/>
  <c r="I45" i="1"/>
  <c r="I55" i="1"/>
  <c r="I51" i="1"/>
  <c r="I47" i="1"/>
  <c r="I43" i="1"/>
  <c r="I39" i="1"/>
  <c r="I35" i="1"/>
  <c r="I31" i="1"/>
  <c r="I27" i="1"/>
  <c r="I23" i="1"/>
  <c r="I19" i="1"/>
  <c r="I15" i="1"/>
  <c r="I11" i="1"/>
  <c r="I54" i="1"/>
  <c r="I50" i="1"/>
  <c r="I46" i="1"/>
  <c r="I42" i="1"/>
  <c r="I38" i="1"/>
  <c r="I34" i="1"/>
  <c r="I30" i="1"/>
  <c r="I26" i="1"/>
  <c r="I22" i="1"/>
  <c r="I18" i="1"/>
  <c r="I14" i="1"/>
  <c r="I10" i="1"/>
  <c r="I49" i="1"/>
  <c r="I41" i="1"/>
  <c r="I37" i="1"/>
  <c r="I33" i="1"/>
  <c r="I29" i="1"/>
  <c r="I25" i="1"/>
  <c r="I21" i="1"/>
  <c r="I17" i="1"/>
  <c r="I13" i="1"/>
  <c r="I9" i="1"/>
  <c r="I56" i="1"/>
  <c r="I52" i="1"/>
  <c r="I48" i="1"/>
  <c r="I44" i="1"/>
  <c r="I40" i="1"/>
  <c r="I36" i="1"/>
  <c r="I32" i="1"/>
  <c r="I28" i="1"/>
  <c r="I24" i="1"/>
  <c r="I20" i="1"/>
  <c r="I16" i="1"/>
  <c r="I12" i="1"/>
  <c r="M7" i="1"/>
  <c r="N7" i="1"/>
  <c r="O7" i="1"/>
  <c r="T7" i="1" s="1"/>
  <c r="P7" i="1"/>
  <c r="U7" i="1" s="1"/>
  <c r="L7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F8" i="1"/>
  <c r="E8" i="1"/>
  <c r="K4" i="1"/>
  <c r="G9" i="2" s="1"/>
  <c r="K3" i="1"/>
  <c r="E9" i="2" s="1"/>
  <c r="L9" i="1" l="1"/>
  <c r="C13" i="2" s="1"/>
  <c r="P9" i="1"/>
  <c r="O10" i="1"/>
  <c r="N11" i="1"/>
  <c r="G15" i="2" s="1"/>
  <c r="M12" i="1"/>
  <c r="L13" i="1"/>
  <c r="C17" i="2" s="1"/>
  <c r="P13" i="1"/>
  <c r="O14" i="1"/>
  <c r="N15" i="1"/>
  <c r="G19" i="2" s="1"/>
  <c r="M16" i="1"/>
  <c r="L17" i="1"/>
  <c r="C21" i="2" s="1"/>
  <c r="P17" i="1"/>
  <c r="O18" i="1"/>
  <c r="N19" i="1"/>
  <c r="G23" i="2" s="1"/>
  <c r="M20" i="1"/>
  <c r="L21" i="1"/>
  <c r="C25" i="2" s="1"/>
  <c r="P21" i="1"/>
  <c r="O22" i="1"/>
  <c r="N23" i="1"/>
  <c r="G27" i="2" s="1"/>
  <c r="M24" i="1"/>
  <c r="L25" i="1"/>
  <c r="C29" i="2" s="1"/>
  <c r="P25" i="1"/>
  <c r="O26" i="1"/>
  <c r="N27" i="1"/>
  <c r="G31" i="2" s="1"/>
  <c r="M28" i="1"/>
  <c r="L29" i="1"/>
  <c r="C33" i="2" s="1"/>
  <c r="P29" i="1"/>
  <c r="O30" i="1"/>
  <c r="N31" i="1"/>
  <c r="G35" i="2" s="1"/>
  <c r="M32" i="1"/>
  <c r="L33" i="1"/>
  <c r="C37" i="2" s="1"/>
  <c r="P33" i="1"/>
  <c r="O34" i="1"/>
  <c r="N35" i="1"/>
  <c r="G39" i="2" s="1"/>
  <c r="M36" i="1"/>
  <c r="L37" i="1"/>
  <c r="C41" i="2" s="1"/>
  <c r="P37" i="1"/>
  <c r="O38" i="1"/>
  <c r="N39" i="1"/>
  <c r="G43" i="2" s="1"/>
  <c r="M40" i="1"/>
  <c r="L41" i="1"/>
  <c r="C45" i="2" s="1"/>
  <c r="P41" i="1"/>
  <c r="O42" i="1"/>
  <c r="N43" i="1"/>
  <c r="G47" i="2" s="1"/>
  <c r="M44" i="1"/>
  <c r="L45" i="1"/>
  <c r="C49" i="2" s="1"/>
  <c r="P45" i="1"/>
  <c r="O46" i="1"/>
  <c r="N47" i="1"/>
  <c r="G51" i="2" s="1"/>
  <c r="M48" i="1"/>
  <c r="L49" i="1"/>
  <c r="C53" i="2" s="1"/>
  <c r="P49" i="1"/>
  <c r="O50" i="1"/>
  <c r="N51" i="1"/>
  <c r="G55" i="2" s="1"/>
  <c r="M52" i="1"/>
  <c r="L53" i="1"/>
  <c r="C57" i="2" s="1"/>
  <c r="P53" i="1"/>
  <c r="O54" i="1"/>
  <c r="N55" i="1"/>
  <c r="G59" i="2" s="1"/>
  <c r="M56" i="1"/>
  <c r="M8" i="1"/>
  <c r="L8" i="1"/>
  <c r="C12" i="2" s="1"/>
  <c r="M9" i="1"/>
  <c r="L10" i="1"/>
  <c r="C14" i="2" s="1"/>
  <c r="P10" i="1"/>
  <c r="O11" i="1"/>
  <c r="N12" i="1"/>
  <c r="G16" i="2" s="1"/>
  <c r="M13" i="1"/>
  <c r="L14" i="1"/>
  <c r="C18" i="2" s="1"/>
  <c r="P14" i="1"/>
  <c r="O15" i="1"/>
  <c r="N16" i="1"/>
  <c r="G20" i="2" s="1"/>
  <c r="M17" i="1"/>
  <c r="L18" i="1"/>
  <c r="C22" i="2" s="1"/>
  <c r="P18" i="1"/>
  <c r="O19" i="1"/>
  <c r="N20" i="1"/>
  <c r="G24" i="2" s="1"/>
  <c r="M21" i="1"/>
  <c r="L22" i="1"/>
  <c r="C26" i="2" s="1"/>
  <c r="P22" i="1"/>
  <c r="O23" i="1"/>
  <c r="N24" i="1"/>
  <c r="G28" i="2" s="1"/>
  <c r="M25" i="1"/>
  <c r="L26" i="1"/>
  <c r="C30" i="2" s="1"/>
  <c r="P26" i="1"/>
  <c r="N9" i="1"/>
  <c r="G13" i="2" s="1"/>
  <c r="M10" i="1"/>
  <c r="L11" i="1"/>
  <c r="C15" i="2" s="1"/>
  <c r="P11" i="1"/>
  <c r="O12" i="1"/>
  <c r="N13" i="1"/>
  <c r="G17" i="2" s="1"/>
  <c r="M14" i="1"/>
  <c r="L15" i="1"/>
  <c r="C19" i="2" s="1"/>
  <c r="P15" i="1"/>
  <c r="O16" i="1"/>
  <c r="N17" i="1"/>
  <c r="G21" i="2" s="1"/>
  <c r="M18" i="1"/>
  <c r="L19" i="1"/>
  <c r="C23" i="2" s="1"/>
  <c r="P19" i="1"/>
  <c r="O20" i="1"/>
  <c r="N21" i="1"/>
  <c r="G25" i="2" s="1"/>
  <c r="M22" i="1"/>
  <c r="L23" i="1"/>
  <c r="C27" i="2" s="1"/>
  <c r="P23" i="1"/>
  <c r="O24" i="1"/>
  <c r="N25" i="1"/>
  <c r="G29" i="2" s="1"/>
  <c r="M26" i="1"/>
  <c r="L27" i="1"/>
  <c r="C31" i="2" s="1"/>
  <c r="P27" i="1"/>
  <c r="O28" i="1"/>
  <c r="N29" i="1"/>
  <c r="G33" i="2" s="1"/>
  <c r="M30" i="1"/>
  <c r="L31" i="1"/>
  <c r="C35" i="2" s="1"/>
  <c r="P31" i="1"/>
  <c r="O32" i="1"/>
  <c r="N33" i="1"/>
  <c r="G37" i="2" s="1"/>
  <c r="M34" i="1"/>
  <c r="L35" i="1"/>
  <c r="C39" i="2" s="1"/>
  <c r="P35" i="1"/>
  <c r="O36" i="1"/>
  <c r="N37" i="1"/>
  <c r="G41" i="2" s="1"/>
  <c r="M38" i="1"/>
  <c r="L39" i="1"/>
  <c r="C43" i="2" s="1"/>
  <c r="P39" i="1"/>
  <c r="O40" i="1"/>
  <c r="N41" i="1"/>
  <c r="G45" i="2" s="1"/>
  <c r="M42" i="1"/>
  <c r="L43" i="1"/>
  <c r="C47" i="2" s="1"/>
  <c r="P43" i="1"/>
  <c r="O44" i="1"/>
  <c r="N45" i="1"/>
  <c r="G49" i="2" s="1"/>
  <c r="M46" i="1"/>
  <c r="O9" i="1"/>
  <c r="P12" i="1"/>
  <c r="L16" i="1"/>
  <c r="C20" i="2" s="1"/>
  <c r="M19" i="1"/>
  <c r="N22" i="1"/>
  <c r="G26" i="2" s="1"/>
  <c r="O25" i="1"/>
  <c r="L28" i="1"/>
  <c r="C32" i="2" s="1"/>
  <c r="O29" i="1"/>
  <c r="M31" i="1"/>
  <c r="S31" i="1" s="1"/>
  <c r="P32" i="1"/>
  <c r="N34" i="1"/>
  <c r="G38" i="2" s="1"/>
  <c r="L36" i="1"/>
  <c r="C40" i="2" s="1"/>
  <c r="O37" i="1"/>
  <c r="M39" i="1"/>
  <c r="P40" i="1"/>
  <c r="N42" i="1"/>
  <c r="G46" i="2" s="1"/>
  <c r="L44" i="1"/>
  <c r="C48" i="2" s="1"/>
  <c r="O45" i="1"/>
  <c r="L47" i="1"/>
  <c r="C51" i="2" s="1"/>
  <c r="L48" i="1"/>
  <c r="C52" i="2" s="1"/>
  <c r="M49" i="1"/>
  <c r="M50" i="1"/>
  <c r="M51" i="1"/>
  <c r="N52" i="1"/>
  <c r="G56" i="2" s="1"/>
  <c r="N53" i="1"/>
  <c r="G57" i="2" s="1"/>
  <c r="N54" i="1"/>
  <c r="G58" i="2" s="1"/>
  <c r="O55" i="1"/>
  <c r="O56" i="1"/>
  <c r="P8" i="1"/>
  <c r="N10" i="1"/>
  <c r="G14" i="2" s="1"/>
  <c r="O13" i="1"/>
  <c r="P16" i="1"/>
  <c r="L20" i="1"/>
  <c r="C24" i="2" s="1"/>
  <c r="M23" i="1"/>
  <c r="N26" i="1"/>
  <c r="G30" i="2" s="1"/>
  <c r="N28" i="1"/>
  <c r="G32" i="2" s="1"/>
  <c r="L30" i="1"/>
  <c r="C34" i="2" s="1"/>
  <c r="O31" i="1"/>
  <c r="M33" i="1"/>
  <c r="P34" i="1"/>
  <c r="N36" i="1"/>
  <c r="G40" i="2" s="1"/>
  <c r="L38" i="1"/>
  <c r="C42" i="2" s="1"/>
  <c r="O39" i="1"/>
  <c r="M41" i="1"/>
  <c r="P42" i="1"/>
  <c r="N44" i="1"/>
  <c r="G48" i="2" s="1"/>
  <c r="L46" i="1"/>
  <c r="C50" i="2" s="1"/>
  <c r="M47" i="1"/>
  <c r="N48" i="1"/>
  <c r="G52" i="2" s="1"/>
  <c r="N49" i="1"/>
  <c r="G53" i="2" s="1"/>
  <c r="N50" i="1"/>
  <c r="G54" i="2" s="1"/>
  <c r="O51" i="1"/>
  <c r="O52" i="1"/>
  <c r="O53" i="1"/>
  <c r="P54" i="1"/>
  <c r="P55" i="1"/>
  <c r="P56" i="1"/>
  <c r="M11" i="1"/>
  <c r="N14" i="1"/>
  <c r="G18" i="2" s="1"/>
  <c r="O17" i="1"/>
  <c r="P20" i="1"/>
  <c r="L24" i="1"/>
  <c r="C28" i="2" s="1"/>
  <c r="M27" i="1"/>
  <c r="P28" i="1"/>
  <c r="N30" i="1"/>
  <c r="G34" i="2" s="1"/>
  <c r="L32" i="1"/>
  <c r="C36" i="2" s="1"/>
  <c r="O33" i="1"/>
  <c r="M35" i="1"/>
  <c r="P36" i="1"/>
  <c r="N38" i="1"/>
  <c r="G42" i="2" s="1"/>
  <c r="L40" i="1"/>
  <c r="C44" i="2" s="1"/>
  <c r="O41" i="1"/>
  <c r="M43" i="1"/>
  <c r="P44" i="1"/>
  <c r="N46" i="1"/>
  <c r="G50" i="2" s="1"/>
  <c r="O47" i="1"/>
  <c r="O48" i="1"/>
  <c r="O49" i="1"/>
  <c r="P50" i="1"/>
  <c r="P51" i="1"/>
  <c r="P52" i="1"/>
  <c r="L54" i="1"/>
  <c r="C58" i="2" s="1"/>
  <c r="L55" i="1"/>
  <c r="C59" i="2" s="1"/>
  <c r="L56" i="1"/>
  <c r="C60" i="2" s="1"/>
  <c r="N8" i="1"/>
  <c r="G12" i="2" s="1"/>
  <c r="L12" i="1"/>
  <c r="C16" i="2" s="1"/>
  <c r="M15" i="1"/>
  <c r="N18" i="1"/>
  <c r="G22" i="2" s="1"/>
  <c r="O21" i="1"/>
  <c r="P24" i="1"/>
  <c r="O27" i="1"/>
  <c r="M29" i="1"/>
  <c r="P30" i="1"/>
  <c r="N32" i="1"/>
  <c r="G36" i="2" s="1"/>
  <c r="L34" i="1"/>
  <c r="C38" i="2" s="1"/>
  <c r="O35" i="1"/>
  <c r="M37" i="1"/>
  <c r="S37" i="1" s="1"/>
  <c r="P38" i="1"/>
  <c r="N40" i="1"/>
  <c r="G44" i="2" s="1"/>
  <c r="L42" i="1"/>
  <c r="C46" i="2" s="1"/>
  <c r="O43" i="1"/>
  <c r="M45" i="1"/>
  <c r="P46" i="1"/>
  <c r="P47" i="1"/>
  <c r="P48" i="1"/>
  <c r="L50" i="1"/>
  <c r="C54" i="2" s="1"/>
  <c r="L51" i="1"/>
  <c r="C55" i="2" s="1"/>
  <c r="L52" i="1"/>
  <c r="C56" i="2" s="1"/>
  <c r="M53" i="1"/>
  <c r="S53" i="1" s="1"/>
  <c r="M54" i="1"/>
  <c r="S54" i="1" s="1"/>
  <c r="M55" i="1"/>
  <c r="S55" i="1" s="1"/>
  <c r="N56" i="1"/>
  <c r="G60" i="2" s="1"/>
  <c r="O8" i="1"/>
  <c r="S29" i="1" l="1"/>
  <c r="S35" i="1"/>
  <c r="S41" i="1"/>
  <c r="S19" i="1"/>
  <c r="S46" i="1"/>
  <c r="S14" i="1"/>
  <c r="S13" i="1"/>
  <c r="S40" i="1"/>
  <c r="S47" i="1"/>
  <c r="S30" i="1"/>
  <c r="S15" i="1"/>
  <c r="S45" i="1"/>
  <c r="S11" i="1"/>
  <c r="S23" i="1"/>
  <c r="S50" i="1"/>
  <c r="S39" i="1"/>
  <c r="S22" i="1"/>
  <c r="S21" i="1"/>
  <c r="S48" i="1"/>
  <c r="S56" i="1"/>
  <c r="S24" i="1"/>
  <c r="S27" i="1"/>
  <c r="S33" i="1"/>
  <c r="S51" i="1"/>
  <c r="S42" i="1"/>
  <c r="S26" i="1"/>
  <c r="S10" i="1"/>
  <c r="S25" i="1"/>
  <c r="S9" i="1"/>
  <c r="S52" i="1"/>
  <c r="S36" i="1"/>
  <c r="S20" i="1"/>
  <c r="S38" i="1"/>
  <c r="S32" i="1"/>
  <c r="S16" i="1"/>
  <c r="S43" i="1"/>
  <c r="S49" i="1"/>
  <c r="S34" i="1"/>
  <c r="S18" i="1"/>
  <c r="S17" i="1"/>
  <c r="S8" i="1"/>
  <c r="S44" i="1"/>
  <c r="S28" i="1"/>
  <c r="S12" i="1"/>
  <c r="E60" i="2"/>
  <c r="E28" i="2"/>
  <c r="E31" i="2"/>
  <c r="E37" i="2"/>
  <c r="E55" i="2"/>
  <c r="E46" i="2"/>
  <c r="E14" i="2"/>
  <c r="E29" i="2"/>
  <c r="E13" i="2"/>
  <c r="E24" i="2"/>
  <c r="E49" i="2"/>
  <c r="E15" i="2"/>
  <c r="E27" i="2"/>
  <c r="E54" i="2"/>
  <c r="E43" i="2"/>
  <c r="E42" i="2"/>
  <c r="E26" i="2"/>
  <c r="E25" i="2"/>
  <c r="E52" i="2"/>
  <c r="E36" i="2"/>
  <c r="E20" i="2"/>
  <c r="E30" i="2"/>
  <c r="E56" i="2"/>
  <c r="E40" i="2"/>
  <c r="E47" i="2"/>
  <c r="E53" i="2"/>
  <c r="E38" i="2"/>
  <c r="E22" i="2"/>
  <c r="E21" i="2"/>
  <c r="E48" i="2"/>
  <c r="E32" i="2"/>
  <c r="E16" i="2"/>
  <c r="E12" i="2"/>
  <c r="E33" i="2"/>
  <c r="T47" i="1"/>
  <c r="I51" i="2"/>
  <c r="E39" i="2"/>
  <c r="T17" i="1"/>
  <c r="I21" i="2"/>
  <c r="T51" i="1"/>
  <c r="I55" i="2"/>
  <c r="E45" i="2"/>
  <c r="U34" i="1"/>
  <c r="K38" i="2"/>
  <c r="U16" i="1"/>
  <c r="K20" i="2"/>
  <c r="T56" i="1"/>
  <c r="I60" i="2"/>
  <c r="T29" i="1"/>
  <c r="I33" i="2"/>
  <c r="E23" i="2"/>
  <c r="E50" i="2"/>
  <c r="U39" i="1"/>
  <c r="K43" i="2"/>
  <c r="T36" i="1"/>
  <c r="I40" i="2"/>
  <c r="E34" i="2"/>
  <c r="U23" i="1"/>
  <c r="K27" i="2"/>
  <c r="T20" i="1"/>
  <c r="I24" i="2"/>
  <c r="E18" i="2"/>
  <c r="U22" i="1"/>
  <c r="K26" i="2"/>
  <c r="T19" i="1"/>
  <c r="I23" i="2"/>
  <c r="E17" i="2"/>
  <c r="U49" i="1"/>
  <c r="K53" i="2"/>
  <c r="T46" i="1"/>
  <c r="I50" i="2"/>
  <c r="E44" i="2"/>
  <c r="U33" i="1"/>
  <c r="K37" i="2"/>
  <c r="T30" i="1"/>
  <c r="I34" i="2"/>
  <c r="U17" i="1"/>
  <c r="K21" i="2"/>
  <c r="T14" i="1"/>
  <c r="I18" i="2"/>
  <c r="E59" i="2"/>
  <c r="U46" i="1"/>
  <c r="K50" i="2"/>
  <c r="T27" i="1"/>
  <c r="I31" i="2"/>
  <c r="E19" i="2"/>
  <c r="U50" i="1"/>
  <c r="K54" i="2"/>
  <c r="T33" i="1"/>
  <c r="I37" i="2"/>
  <c r="U54" i="1"/>
  <c r="K58" i="2"/>
  <c r="T39" i="1"/>
  <c r="I43" i="2"/>
  <c r="T13" i="1"/>
  <c r="I17" i="2"/>
  <c r="T55" i="1"/>
  <c r="I59" i="2"/>
  <c r="U40" i="1"/>
  <c r="K44" i="2"/>
  <c r="U35" i="1"/>
  <c r="K39" i="2"/>
  <c r="T32" i="1"/>
  <c r="I36" i="2"/>
  <c r="U19" i="1"/>
  <c r="K23" i="2"/>
  <c r="T16" i="1"/>
  <c r="I20" i="2"/>
  <c r="U18" i="1"/>
  <c r="K22" i="2"/>
  <c r="T15" i="1"/>
  <c r="I19" i="2"/>
  <c r="U45" i="1"/>
  <c r="K49" i="2"/>
  <c r="T42" i="1"/>
  <c r="I46" i="2"/>
  <c r="U29" i="1"/>
  <c r="K33" i="2"/>
  <c r="T26" i="1"/>
  <c r="I30" i="2"/>
  <c r="U13" i="1"/>
  <c r="K17" i="2"/>
  <c r="T10" i="1"/>
  <c r="I14" i="2"/>
  <c r="U47" i="1"/>
  <c r="K51" i="2"/>
  <c r="T35" i="1"/>
  <c r="I39" i="2"/>
  <c r="U51" i="1"/>
  <c r="K55" i="2"/>
  <c r="T41" i="1"/>
  <c r="I45" i="2"/>
  <c r="U28" i="1"/>
  <c r="K32" i="2"/>
  <c r="U55" i="1"/>
  <c r="K59" i="2"/>
  <c r="E51" i="2"/>
  <c r="E58" i="2"/>
  <c r="U38" i="1"/>
  <c r="K42" i="2"/>
  <c r="U24" i="1"/>
  <c r="K28" i="2"/>
  <c r="T49" i="1"/>
  <c r="I53" i="2"/>
  <c r="U44" i="1"/>
  <c r="K48" i="2"/>
  <c r="T53" i="1"/>
  <c r="I57" i="2"/>
  <c r="T31" i="1"/>
  <c r="I35" i="2"/>
  <c r="T45" i="1"/>
  <c r="I49" i="2"/>
  <c r="U32" i="1"/>
  <c r="K36" i="2"/>
  <c r="T25" i="1"/>
  <c r="I29" i="2"/>
  <c r="U12" i="1"/>
  <c r="K16" i="2"/>
  <c r="T44" i="1"/>
  <c r="I48" i="2"/>
  <c r="U31" i="1"/>
  <c r="K35" i="2"/>
  <c r="T28" i="1"/>
  <c r="I32" i="2"/>
  <c r="U15" i="1"/>
  <c r="K19" i="2"/>
  <c r="T12" i="1"/>
  <c r="I16" i="2"/>
  <c r="U14" i="1"/>
  <c r="K18" i="2"/>
  <c r="T11" i="1"/>
  <c r="I15" i="2"/>
  <c r="T54" i="1"/>
  <c r="I58" i="2"/>
  <c r="U41" i="1"/>
  <c r="K45" i="2"/>
  <c r="T38" i="1"/>
  <c r="I42" i="2"/>
  <c r="U25" i="1"/>
  <c r="K29" i="2"/>
  <c r="T22" i="1"/>
  <c r="I26" i="2"/>
  <c r="U9" i="1"/>
  <c r="K13" i="2"/>
  <c r="T8" i="1"/>
  <c r="I12" i="2"/>
  <c r="E57" i="2"/>
  <c r="U48" i="1"/>
  <c r="K52" i="2"/>
  <c r="T43" i="1"/>
  <c r="I47" i="2"/>
  <c r="E41" i="2"/>
  <c r="U30" i="1"/>
  <c r="K34" i="2"/>
  <c r="T21" i="1"/>
  <c r="I25" i="2"/>
  <c r="U52" i="1"/>
  <c r="K56" i="2"/>
  <c r="T48" i="1"/>
  <c r="I52" i="2"/>
  <c r="U36" i="1"/>
  <c r="K40" i="2"/>
  <c r="U20" i="1"/>
  <c r="K24" i="2"/>
  <c r="U56" i="1"/>
  <c r="K60" i="2"/>
  <c r="T52" i="1"/>
  <c r="I56" i="2"/>
  <c r="U42" i="1"/>
  <c r="K46" i="2"/>
  <c r="U8" i="1"/>
  <c r="K12" i="2"/>
  <c r="T37" i="1"/>
  <c r="I41" i="2"/>
  <c r="E35" i="2"/>
  <c r="T9" i="1"/>
  <c r="I13" i="2"/>
  <c r="U43" i="1"/>
  <c r="K47" i="2"/>
  <c r="T40" i="1"/>
  <c r="I44" i="2"/>
  <c r="U27" i="1"/>
  <c r="K31" i="2"/>
  <c r="T24" i="1"/>
  <c r="I28" i="2"/>
  <c r="U11" i="1"/>
  <c r="K15" i="2"/>
  <c r="U26" i="1"/>
  <c r="K30" i="2"/>
  <c r="T23" i="1"/>
  <c r="I27" i="2"/>
  <c r="U10" i="1"/>
  <c r="K14" i="2"/>
  <c r="U53" i="1"/>
  <c r="K57" i="2"/>
  <c r="T50" i="1"/>
  <c r="I54" i="2"/>
  <c r="U37" i="1"/>
  <c r="K41" i="2"/>
  <c r="T34" i="1"/>
  <c r="I38" i="2"/>
  <c r="U21" i="1"/>
  <c r="K25" i="2"/>
  <c r="T18" i="1"/>
  <c r="I22" i="2"/>
  <c r="M58" i="2" l="1"/>
  <c r="M44" i="2"/>
  <c r="M18" i="2"/>
  <c r="M34" i="2"/>
  <c r="M33" i="2"/>
  <c r="M45" i="2"/>
  <c r="M39" i="2"/>
  <c r="M17" i="2"/>
  <c r="M59" i="2"/>
  <c r="M41" i="2"/>
  <c r="M23" i="2"/>
  <c r="M19" i="2"/>
  <c r="M50" i="2"/>
  <c r="M22" i="2"/>
  <c r="M38" i="2"/>
  <c r="M54" i="2"/>
  <c r="M28" i="2"/>
  <c r="M13" i="2"/>
  <c r="M47" i="2"/>
  <c r="M15" i="2"/>
  <c r="M16" i="2"/>
  <c r="M32" i="2"/>
  <c r="M48" i="2"/>
  <c r="M29" i="2"/>
  <c r="M49" i="2"/>
  <c r="M57" i="2"/>
  <c r="M53" i="2"/>
  <c r="M43" i="2"/>
  <c r="M37" i="2"/>
  <c r="M40" i="2"/>
  <c r="M21" i="2"/>
  <c r="M51" i="2"/>
  <c r="M27" i="2"/>
  <c r="M56" i="2"/>
  <c r="M52" i="2"/>
  <c r="M25" i="2"/>
  <c r="M12" i="2"/>
  <c r="M26" i="2"/>
  <c r="M42" i="2"/>
  <c r="M35" i="2"/>
  <c r="M14" i="2"/>
  <c r="M30" i="2"/>
  <c r="M46" i="2"/>
  <c r="M20" i="2"/>
  <c r="M36" i="2"/>
  <c r="M31" i="2"/>
  <c r="M24" i="2"/>
  <c r="M60" i="2"/>
  <c r="M55" i="2"/>
</calcChain>
</file>

<file path=xl/sharedStrings.xml><?xml version="1.0" encoding="utf-8"?>
<sst xmlns="http://schemas.openxmlformats.org/spreadsheetml/2006/main" count="69" uniqueCount="69">
  <si>
    <t>State</t>
  </si>
  <si>
    <t>Suicides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</si>
  <si>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</si>
  <si>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</si>
  <si>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</si>
  <si>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</si>
  <si>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</si>
  <si>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</si>
  <si>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</si>
  <si>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</si>
  <si>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</si>
  <si>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</si>
  <si>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</si>
  <si>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</si>
  <si>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</si>
  <si>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</si>
  <si>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</si>
  <si>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</si>
  <si>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</si>
  <si>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</si>
  <si>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</si>
  <si>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</si>
  <si>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</si>
  <si>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</si>
  <si>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</si>
  <si>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</si>
  <si>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</si>
  <si>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</si>
  <si>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</si>
  <si>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</si>
  <si>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</si>
  <si>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</si>
  <si>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</si>
  <si>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</si>
  <si>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</si>
  <si>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</si>
  <si>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</si>
  <si>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</si>
  <si>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</si>
  <si>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</si>
  <si>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</si>
  <si>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</si>
  <si>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</si>
  <si>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</si>
  <si>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</si>
  <si>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</si>
  <si>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</si>
  <si>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</si>
  <si>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</si>
  <si>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</si>
  <si>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</si>
  <si>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Sort by</t>
  </si>
  <si>
    <t>Murders</t>
  </si>
  <si>
    <t>Sort Type</t>
  </si>
  <si>
    <t>Sort Order</t>
  </si>
  <si>
    <t>Sort Field</t>
  </si>
  <si>
    <t>unique Sort Field</t>
  </si>
  <si>
    <t>Suicides per Murder</t>
  </si>
  <si>
    <t>Murders per Suicide</t>
  </si>
  <si>
    <t>Sorted List</t>
  </si>
  <si>
    <t>Suicides vs Murders</t>
  </si>
  <si>
    <t>w</t>
  </si>
  <si>
    <t>Suicides and Murders</t>
  </si>
  <si>
    <t>Visualization based on Suicide &amp; Murder data per 100,000 of population by state</t>
  </si>
  <si>
    <t>Data is from year 2007, source - http://www.freakonomics.com/2011/09/01/suicide-vs-homicide-by-state-per-100000/ and links there</t>
  </si>
  <si>
    <t>Visualization</t>
  </si>
  <si>
    <t>Sort the List by</t>
  </si>
  <si>
    <t>Sort Method</t>
  </si>
  <si>
    <t>Data &amp;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</si>
</sst>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sz val="11"/>
      <color theme="1"/>
      <name val="Wingdings"/>
      <charset val="2"/>
    </font>
    <font>
      <sz val="9"/>
      <color theme="1"/>
      <name val="Wingdings"/>
      <charset val="2"/>
    </font>
    <font>
      <sz val="10"/>
      <color theme="1"/>
      <name val="Wingdings"/>
      <charset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24"/>
      <color rgb="FFC0000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EFEFE"/>
        <bgColor indexed="64"/>
      </patternFill>
    </fill>
  </fills>
  <borders count="1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0" xfId="0" applyFont="1"/>
    <xf numFmtId="0" fontId="0" fillId="0" borderId="2" xfId="0" applyBorder="1"/>
    <xf numFmtId="2" fontId="0" fillId="0" borderId="2" xfId="0" applyNumberFormat="1" applyBorder="1" applyAlignment="1">
      <alignment horizontal="right"/>
    </xf>
    <xf numFmtId="0" fontId="0" fillId="3" borderId="2" xfId="0" applyFill="1" applyBorder="1"/>
    <xf numFmtId="2" fontId="0" fillId="3" borderId="2" xfId="0" applyNumberFormat="1" applyFill="1" applyBorder="1" applyAlignment="1">
      <alignment horizontal="right"/>
    </xf>
    <xf numFmtId="0" fontId="0" fillId="0" borderId="3" xfId="0" applyBorder="1"/>
    <xf numFmtId="0" fontId="0" fillId="0" borderId="0" xfId="0" applyBorder="1"/>
    <xf numFmtId="1" fontId="0" fillId="0" borderId="2" xfId="0" applyNumberFormat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0" fillId="0" borderId="0" xfId="0" applyFont="1" applyBorder="1"/>
    <xf numFmtId="0" fontId="0" fillId="0" borderId="9" xfId="0" applyBorder="1"/>
    <xf numFmtId="0" fontId="0" fillId="0" borderId="11" xfId="0" applyBorder="1"/>
    <xf numFmtId="0" fontId="0" fillId="3" borderId="5" xfId="0" applyFill="1" applyBorder="1"/>
    <xf numFmtId="0" fontId="0" fillId="3" borderId="10" xfId="0" applyFill="1" applyBorder="1"/>
    <xf numFmtId="0" fontId="12" fillId="5" borderId="0" xfId="0" applyFont="1" applyFill="1" applyBorder="1" applyAlignment="1">
      <alignment horizontal="left" vertical="center"/>
    </xf>
    <xf numFmtId="0" fontId="0" fillId="5" borderId="0" xfId="0" applyFill="1" applyBorder="1"/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indent="2"/>
    </xf>
    <xf numFmtId="0" fontId="11" fillId="6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2" fillId="4" borderId="0" xfId="0" applyFont="1" applyFill="1" applyBorder="1" applyAlignment="1">
      <alignment wrapText="1"/>
    </xf>
    <xf numFmtId="0" fontId="8" fillId="4" borderId="0" xfId="0" applyNumberFormat="1" applyFont="1" applyFill="1" applyBorder="1" applyAlignment="1">
      <alignment horizontal="center" wrapText="1"/>
    </xf>
    <xf numFmtId="2" fontId="2" fillId="4" borderId="0" xfId="0" applyNumberFormat="1" applyFont="1" applyFill="1" applyBorder="1" applyAlignment="1">
      <alignment horizontal="right" wrapText="1"/>
    </xf>
    <xf numFmtId="0" fontId="9" fillId="4" borderId="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5" fillId="0" borderId="2" xfId="0" applyFont="1" applyBorder="1"/>
    <xf numFmtId="0" fontId="5" fillId="3" borderId="2" xfId="0" applyFont="1" applyFill="1" applyBorder="1"/>
    <xf numFmtId="0" fontId="0" fillId="0" borderId="12" xfId="0" applyBorder="1"/>
    <xf numFmtId="0" fontId="1" fillId="3" borderId="13" xfId="0" applyFont="1" applyFill="1" applyBorder="1"/>
    <xf numFmtId="0" fontId="0" fillId="0" borderId="15" xfId="0" applyBorder="1"/>
    <xf numFmtId="0" fontId="0" fillId="0" borderId="16" xfId="0" applyBorder="1"/>
    <xf numFmtId="0" fontId="4" fillId="0" borderId="1" xfId="0" applyFont="1" applyBorder="1"/>
    <xf numFmtId="2" fontId="0" fillId="0" borderId="1" xfId="0" applyNumberFormat="1" applyBorder="1"/>
    <xf numFmtId="0" fontId="6" fillId="0" borderId="1" xfId="0" applyFont="1" applyBorder="1"/>
    <xf numFmtId="0" fontId="1" fillId="2" borderId="14" xfId="0" applyFont="1" applyFill="1" applyBorder="1"/>
    <xf numFmtId="0" fontId="1" fillId="0" borderId="12" xfId="0" applyFont="1" applyBorder="1"/>
    <xf numFmtId="0" fontId="12" fillId="3" borderId="1" xfId="0" applyFont="1" applyFill="1" applyBorder="1" applyAlignment="1">
      <alignment horizontal="left"/>
    </xf>
  </cellXfs>
  <cellStyles count="1">
    <cellStyle name="Normal" xfId="0" builtinId="0"/>
  </cellStyles>
  <dxfs count="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EFEFE"/>
      <color rgb="FFFAFAFA"/>
      <color rgb="FFF6F6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5" dropStyle="combo" dx="16" fmlaLink="'Suicides vs. Murders'!$M$3" fmlaRange="lstOptions" noThreeD="1" sel="3" val="0"/>
</file>

<file path=xl/ctrlProps/ctrlProp2.xml><?xml version="1.0" encoding="utf-8"?>
<formControlPr xmlns="http://schemas.microsoft.com/office/spreadsheetml/2009/9/main" objectType="Radio" firstButton="1" fmlaLink="'Suicides vs. Murders'!$M$4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chandoo.org/wp/excel-school/" TargetMode="External"/><Relationship Id="rId1" Type="http://schemas.openxmlformats.org/officeDocument/2006/relationships/hyperlink" Target="http://chandoo.org/w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76200</xdr:colOff>
          <xdr:row>7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6</xdr:col>
          <xdr:colOff>488156</xdr:colOff>
          <xdr:row>9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8</xdr:col>
          <xdr:colOff>357188</xdr:colOff>
          <xdr:row>9</xdr:row>
          <xdr:rowOff>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12</xdr:col>
      <xdr:colOff>933451</xdr:colOff>
      <xdr:row>2</xdr:row>
      <xdr:rowOff>47626</xdr:rowOff>
    </xdr:from>
    <xdr:to>
      <xdr:col>12</xdr:col>
      <xdr:colOff>2124075</xdr:colOff>
      <xdr:row>2</xdr:row>
      <xdr:rowOff>295275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6362701" y="314326"/>
          <a:ext cx="1190624" cy="247649"/>
        </a:xfrm>
        <a:prstGeom prst="roundRect">
          <a:avLst>
            <a:gd name="adj" fmla="val 50000"/>
          </a:avLst>
        </a:prstGeom>
        <a:ln>
          <a:solidFill>
            <a:schemeClr val="bg1">
              <a:lumMod val="75000"/>
            </a:schemeClr>
          </a:solidFill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 b="1">
              <a:effectLst>
                <a:outerShdw blurRad="38100" dist="25400" dir="5400000" algn="t" rotWithShape="0">
                  <a:schemeClr val="bg1">
                    <a:alpha val="40000"/>
                  </a:schemeClr>
                </a:outerShdw>
              </a:effectLst>
            </a:rPr>
            <a:t>Visit Chandoo.org</a:t>
          </a:r>
        </a:p>
      </xdr:txBody>
    </xdr:sp>
    <xdr:clientData/>
  </xdr:twoCellAnchor>
  <xdr:twoCellAnchor>
    <xdr:from>
      <xdr:col>12</xdr:col>
      <xdr:colOff>2200275</xdr:colOff>
      <xdr:row>2</xdr:row>
      <xdr:rowOff>47625</xdr:rowOff>
    </xdr:from>
    <xdr:to>
      <xdr:col>12</xdr:col>
      <xdr:colOff>3562350</xdr:colOff>
      <xdr:row>2</xdr:row>
      <xdr:rowOff>295274</xdr:rowOff>
    </xdr:to>
    <xdr:sp macro="" textlink="">
      <xdr:nvSpPr>
        <xdr:cNvPr id="7" name="Rounded Rectangle 6">
          <a:hlinkClick xmlns:r="http://schemas.openxmlformats.org/officeDocument/2006/relationships" r:id="rId2"/>
        </xdr:cNvPr>
        <xdr:cNvSpPr/>
      </xdr:nvSpPr>
      <xdr:spPr>
        <a:xfrm>
          <a:off x="7629525" y="314325"/>
          <a:ext cx="1362075" cy="247649"/>
        </a:xfrm>
        <a:prstGeom prst="roundRect">
          <a:avLst>
            <a:gd name="adj" fmla="val 50000"/>
          </a:avLst>
        </a:prstGeom>
        <a:ln>
          <a:solidFill>
            <a:schemeClr val="accent2">
              <a:lumMod val="60000"/>
              <a:lumOff val="40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 b="1">
              <a:effectLst>
                <a:outerShdw blurRad="38100" dist="25400" dir="5400000" algn="t" rotWithShape="0">
                  <a:schemeClr val="bg1">
                    <a:alpha val="40000"/>
                  </a:schemeClr>
                </a:outerShdw>
              </a:effectLst>
            </a:rPr>
            <a:t>Join Excel</a:t>
          </a:r>
          <a:r>
            <a:rPr lang="en-US" sz="1000" b="1" baseline="0">
              <a:effectLst>
                <a:outerShdw blurRad="38100" dist="25400" dir="5400000" algn="t" rotWithShape="0">
                  <a:schemeClr val="bg1">
                    <a:alpha val="40000"/>
                  </a:schemeClr>
                </a:outerShdw>
              </a:effectLst>
            </a:rPr>
            <a:t> School</a:t>
          </a:r>
          <a:endParaRPr lang="en-US" sz="1000" b="1">
            <a:effectLst>
              <a:outerShdw blurRad="38100" dist="25400" dir="5400000" algn="t" rotWithShape="0">
                <a:schemeClr val="bg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62"/>
  <sheetViews>
    <sheetView showGridLines="0" tabSelected="1" zoomScaleNormal="100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85546875" customWidth="1"/>
    <col min="2" max="2" width="3" customWidth="1"/>
    <col min="3" max="3" width="13.7109375" customWidth="1"/>
    <col min="4" max="4" width="3" customWidth="1"/>
    <col min="5" max="5" width="12.140625" customWidth="1"/>
    <col min="6" max="6" width="3" customWidth="1"/>
    <col min="7" max="7" width="12.140625" customWidth="1"/>
    <col min="8" max="8" width="3" customWidth="1"/>
    <col min="9" max="9" width="11.28515625" customWidth="1"/>
    <col min="10" max="10" width="3" customWidth="1"/>
    <col min="11" max="11" width="11.28515625" customWidth="1"/>
    <col min="12" max="12" width="3" customWidth="1"/>
    <col min="13" max="13" width="55.42578125" customWidth="1"/>
    <col min="14" max="14" width="3" customWidth="1"/>
  </cols>
  <sheetData>
    <row r="2" spans="2:14" ht="6" customHeight="1" x14ac:dyDescent="0.25"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9"/>
    </row>
    <row r="3" spans="2:14" ht="31.5" x14ac:dyDescent="0.25">
      <c r="B3" s="20"/>
      <c r="C3" s="27" t="s">
        <v>62</v>
      </c>
      <c r="D3" s="27"/>
      <c r="E3" s="27"/>
      <c r="F3" s="27"/>
      <c r="G3" s="27"/>
      <c r="H3" s="27"/>
      <c r="I3" s="27"/>
      <c r="J3" s="27"/>
      <c r="K3" s="28"/>
      <c r="L3" s="28"/>
      <c r="M3" s="28"/>
      <c r="N3" s="21"/>
    </row>
    <row r="4" spans="2:14" x14ac:dyDescent="0.25">
      <c r="B4" s="20"/>
      <c r="C4" s="34" t="s">
        <v>63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21"/>
    </row>
    <row r="5" spans="2:14" x14ac:dyDescent="0.25">
      <c r="B5" s="20"/>
      <c r="C5" s="35" t="s">
        <v>64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21"/>
    </row>
    <row r="6" spans="2:14" x14ac:dyDescent="0.25">
      <c r="B6" s="20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21"/>
    </row>
    <row r="7" spans="2:14" x14ac:dyDescent="0.25">
      <c r="B7" s="20"/>
      <c r="C7" s="36" t="s">
        <v>66</v>
      </c>
      <c r="D7" s="22"/>
      <c r="E7" s="22"/>
      <c r="F7" s="22"/>
      <c r="G7" s="22"/>
      <c r="H7" s="22"/>
      <c r="I7" s="15"/>
      <c r="J7" s="15"/>
      <c r="K7" s="15"/>
      <c r="L7" s="15"/>
      <c r="M7" s="15"/>
      <c r="N7" s="21"/>
    </row>
    <row r="8" spans="2:14" ht="6" customHeight="1" x14ac:dyDescent="0.25">
      <c r="B8" s="20"/>
      <c r="C8" s="36"/>
      <c r="D8" s="22"/>
      <c r="E8" s="22"/>
      <c r="F8" s="22"/>
      <c r="G8" s="22"/>
      <c r="H8" s="22"/>
      <c r="I8" s="15"/>
      <c r="J8" s="15"/>
      <c r="K8" s="15"/>
      <c r="L8" s="15"/>
      <c r="M8" s="15"/>
      <c r="N8" s="21"/>
    </row>
    <row r="9" spans="2:14" x14ac:dyDescent="0.25">
      <c r="B9" s="20"/>
      <c r="C9" s="37" t="s">
        <v>67</v>
      </c>
      <c r="D9" s="30"/>
      <c r="E9" s="33" t="str">
        <f>'Suicides vs. Murders'!K3</f>
        <v>Smallest First</v>
      </c>
      <c r="F9" s="33"/>
      <c r="G9" s="33" t="str">
        <f>'Suicides vs. Murders'!K4</f>
        <v>Largest First</v>
      </c>
      <c r="H9" s="33"/>
      <c r="I9" s="31"/>
      <c r="J9" s="32"/>
      <c r="K9" s="31"/>
      <c r="L9" s="31"/>
      <c r="M9" s="29" t="s">
        <v>65</v>
      </c>
      <c r="N9" s="21"/>
    </row>
    <row r="10" spans="2:14" ht="6" customHeight="1" x14ac:dyDescent="0.25">
      <c r="B10" s="2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29"/>
      <c r="N10" s="21"/>
    </row>
    <row r="11" spans="2:14" ht="33" customHeight="1" x14ac:dyDescent="0.25">
      <c r="B11" s="20"/>
      <c r="C11" s="38" t="str">
        <f>'Suicides vs. Murders'!L7</f>
        <v>State</v>
      </c>
      <c r="D11" s="39" t="str">
        <f>'Suicides vs. Murders'!B6</f>
        <v/>
      </c>
      <c r="E11" s="40" t="str">
        <f>'Suicides vs. Murders'!M7</f>
        <v>Murders</v>
      </c>
      <c r="F11" s="39" t="str">
        <f>'Suicides vs. Murders'!C6</f>
        <v/>
      </c>
      <c r="G11" s="40" t="str">
        <f>'Suicides vs. Murders'!N7</f>
        <v>Suicides</v>
      </c>
      <c r="H11" s="39">
        <f>'Suicides vs. Murders'!D6</f>
        <v>2</v>
      </c>
      <c r="I11" s="40" t="str">
        <f>'Suicides vs. Murders'!O7</f>
        <v>Murders per Suicide</v>
      </c>
      <c r="J11" s="41" t="str">
        <f>'Suicides vs. Murders'!E6</f>
        <v/>
      </c>
      <c r="K11" s="40" t="str">
        <f>'Suicides vs. Murders'!P7</f>
        <v>Suicides per Murder</v>
      </c>
      <c r="L11" s="39" t="str">
        <f>'Suicides vs. Murders'!F6</f>
        <v/>
      </c>
      <c r="M11" s="42" t="str">
        <f>CHOOSE('Suicides vs. Murders'!$M$3,'Suicides vs. Murders'!S7,'Suicides vs. Murders'!S7,'Suicides vs. Murders'!S7,'Suicides vs. Murders'!T7,'Suicides vs. Murders'!U7)</f>
        <v>Suicides vs Murders</v>
      </c>
      <c r="N11" s="21"/>
    </row>
    <row r="12" spans="2:14" x14ac:dyDescent="0.25">
      <c r="B12" s="20"/>
      <c r="C12" s="10" t="str">
        <f>'Suicides vs. Murders'!L8</f>
        <v>California</v>
      </c>
      <c r="D12" s="10"/>
      <c r="E12" s="16">
        <f>'Suicides vs. Murders'!M8</f>
        <v>2249</v>
      </c>
      <c r="F12" s="16"/>
      <c r="G12" s="16">
        <f>'Suicides vs. Murders'!N8</f>
        <v>363.83838383838383</v>
      </c>
      <c r="H12" s="11"/>
      <c r="I12" s="11">
        <f>'Suicides vs. Murders'!O8</f>
        <v>6.1813159355913383</v>
      </c>
      <c r="J12" s="11"/>
      <c r="K12" s="11">
        <f>'Suicides vs. Murders'!P8</f>
        <v>0.16177784963912131</v>
      </c>
      <c r="L12" s="11"/>
      <c r="M12" s="43" t="str">
        <f>CHOOSE('Suicides vs. Murders'!$M$3,'Suicides vs. Murders'!S8,'Suicides vs. Murders'!S8,'Suicides vs. Murders'!S8,'Suicides vs. Murders'!T8,'Suicides vs. Murders'!U8)</f>
        <v>              S                                                                           N</v>
      </c>
      <c r="N12" s="21"/>
    </row>
    <row r="13" spans="2:14" x14ac:dyDescent="0.25">
      <c r="B13" s="20"/>
      <c r="C13" s="12" t="str">
        <f>'Suicides vs. Murders'!L9</f>
        <v>Texas</v>
      </c>
      <c r="D13" s="12"/>
      <c r="E13" s="17">
        <f>'Suicides vs. Murders'!M9</f>
        <v>1419</v>
      </c>
      <c r="F13" s="17"/>
      <c r="G13" s="17">
        <f>'Suicides vs. Murders'!N9</f>
        <v>238.52941176470591</v>
      </c>
      <c r="H13" s="13"/>
      <c r="I13" s="13">
        <f>'Suicides vs. Murders'!O9</f>
        <v>5.9489519112207141</v>
      </c>
      <c r="J13" s="13"/>
      <c r="K13" s="13">
        <f>'Suicides vs. Murders'!P9</f>
        <v>0.16809683704348549</v>
      </c>
      <c r="L13" s="13"/>
      <c r="M13" s="44" t="str">
        <f>CHOOSE('Suicides vs. Murders'!$M$3,'Suicides vs. Murders'!S9,'Suicides vs. Murders'!S9,'Suicides vs. Murders'!S9,'Suicides vs. Murders'!T9,'Suicides vs. Murders'!U9)</f>
        <v>         S                                               N</v>
      </c>
      <c r="N13" s="21"/>
    </row>
    <row r="14" spans="2:14" x14ac:dyDescent="0.25">
      <c r="B14" s="20"/>
      <c r="C14" s="10" t="str">
        <f>'Suicides vs. Murders'!L10</f>
        <v>New York</v>
      </c>
      <c r="D14" s="10"/>
      <c r="E14" s="16">
        <f>'Suicides vs. Murders'!M10</f>
        <v>800</v>
      </c>
      <c r="F14" s="16"/>
      <c r="G14" s="16">
        <f>'Suicides vs. Murders'!N10</f>
        <v>193.88888888888889</v>
      </c>
      <c r="H14" s="11"/>
      <c r="I14" s="11">
        <f>'Suicides vs. Murders'!O10</f>
        <v>4.126074498567335</v>
      </c>
      <c r="J14" s="11"/>
      <c r="K14" s="11">
        <f>'Suicides vs. Murders'!P10</f>
        <v>0.24236111111111111</v>
      </c>
      <c r="L14" s="11"/>
      <c r="M14" s="43" t="str">
        <f>CHOOSE('Suicides vs. Murders'!$M$3,'Suicides vs. Murders'!S10,'Suicides vs. Murders'!S10,'Suicides vs. Murders'!S10,'Suicides vs. Murders'!T10,'Suicides vs. Murders'!U10)</f>
        <v>       S                        N</v>
      </c>
      <c r="N14" s="21"/>
    </row>
    <row r="15" spans="2:14" x14ac:dyDescent="0.25">
      <c r="B15" s="20"/>
      <c r="C15" s="12" t="str">
        <f>'Suicides vs. Murders'!L11</f>
        <v>Illinois</v>
      </c>
      <c r="D15" s="12"/>
      <c r="E15" s="17">
        <f>'Suicides vs. Murders'!M11</f>
        <v>463</v>
      </c>
      <c r="F15" s="17"/>
      <c r="G15" s="17">
        <f>'Suicides vs. Murders'!N11</f>
        <v>128.83720930232559</v>
      </c>
      <c r="H15" s="13"/>
      <c r="I15" s="13">
        <f>'Suicides vs. Murders'!O11</f>
        <v>3.5936823104693136</v>
      </c>
      <c r="J15" s="13"/>
      <c r="K15" s="13">
        <f>'Suicides vs. Murders'!P11</f>
        <v>0.27826611080415892</v>
      </c>
      <c r="L15" s="13"/>
      <c r="M15" s="44" t="str">
        <f>CHOOSE('Suicides vs. Murders'!$M$3,'Suicides vs. Murders'!S11,'Suicides vs. Murders'!S11,'Suicides vs. Murders'!S11,'Suicides vs. Murders'!T11,'Suicides vs. Murders'!U11)</f>
        <v>     S             N</v>
      </c>
      <c r="N15" s="21"/>
    </row>
    <row r="16" spans="2:14" x14ac:dyDescent="0.25">
      <c r="B16" s="20"/>
      <c r="C16" s="10" t="str">
        <f>'Suicides vs. Murders'!L12</f>
        <v>Pennsylvania</v>
      </c>
      <c r="D16" s="10"/>
      <c r="E16" s="16">
        <f>'Suicides vs. Murders'!M12</f>
        <v>719</v>
      </c>
      <c r="F16" s="16"/>
      <c r="G16" s="16">
        <f>'Suicides vs. Murders'!N12</f>
        <v>124.22413793103449</v>
      </c>
      <c r="H16" s="11"/>
      <c r="I16" s="11">
        <f>'Suicides vs. Murders'!O12</f>
        <v>5.7879250520471892</v>
      </c>
      <c r="J16" s="11"/>
      <c r="K16" s="11">
        <f>'Suicides vs. Murders'!P12</f>
        <v>0.17277348808210638</v>
      </c>
      <c r="L16" s="11"/>
      <c r="M16" s="43" t="str">
        <f>CHOOSE('Suicides vs. Murders'!$M$3,'Suicides vs. Murders'!S12,'Suicides vs. Murders'!S12,'Suicides vs. Murders'!S12,'Suicides vs. Murders'!T12,'Suicides vs. Murders'!U12)</f>
        <v>    S                       N</v>
      </c>
      <c r="N16" s="21"/>
    </row>
    <row r="17" spans="2:14" x14ac:dyDescent="0.25">
      <c r="B17" s="20"/>
      <c r="C17" s="12" t="str">
        <f>'Suicides vs. Murders'!L13</f>
        <v>Ohio</v>
      </c>
      <c r="D17" s="12"/>
      <c r="E17" s="17">
        <f>'Suicides vs. Murders'!M13</f>
        <v>486</v>
      </c>
      <c r="F17" s="17"/>
      <c r="G17" s="17">
        <f>'Suicides vs. Murders'!N13</f>
        <v>114.60176991150442</v>
      </c>
      <c r="H17" s="13"/>
      <c r="I17" s="13">
        <f>'Suicides vs. Murders'!O13</f>
        <v>4.2407722007722013</v>
      </c>
      <c r="J17" s="13"/>
      <c r="K17" s="13">
        <f>'Suicides vs. Murders'!P13</f>
        <v>0.23580611092902143</v>
      </c>
      <c r="L17" s="13"/>
      <c r="M17" s="44" t="str">
        <f>CHOOSE('Suicides vs. Murders'!$M$3,'Suicides vs. Murders'!S13,'Suicides vs. Murders'!S13,'Suicides vs. Murders'!S13,'Suicides vs. Murders'!T13,'Suicides vs. Murders'!U13)</f>
        <v>    S              N</v>
      </c>
      <c r="N17" s="21"/>
    </row>
    <row r="18" spans="2:14" x14ac:dyDescent="0.25">
      <c r="B18" s="20"/>
      <c r="C18" s="10" t="str">
        <f>'Suicides vs. Murders'!L14</f>
        <v>Michigan</v>
      </c>
      <c r="D18" s="10"/>
      <c r="E18" s="16">
        <f>'Suicides vs. Murders'!M14</f>
        <v>672</v>
      </c>
      <c r="F18" s="16"/>
      <c r="G18" s="16">
        <f>'Suicides vs. Murders'!N14</f>
        <v>100.98214285714286</v>
      </c>
      <c r="H18" s="11"/>
      <c r="I18" s="11">
        <f>'Suicides vs. Murders'!O14</f>
        <v>6.6546419098143232</v>
      </c>
      <c r="J18" s="11"/>
      <c r="K18" s="11">
        <f>'Suicides vs. Murders'!P14</f>
        <v>0.15027104591836735</v>
      </c>
      <c r="L18" s="11"/>
      <c r="M18" s="43" t="str">
        <f>CHOOSE('Suicides vs. Murders'!$M$3,'Suicides vs. Murders'!S14,'Suicides vs. Murders'!S14,'Suicides vs. Murders'!S14,'Suicides vs. Murders'!T14,'Suicides vs. Murders'!U14)</f>
        <v>    S                      N</v>
      </c>
      <c r="N18" s="21"/>
    </row>
    <row r="19" spans="2:14" x14ac:dyDescent="0.25">
      <c r="B19" s="20"/>
      <c r="C19" s="12" t="str">
        <f>'Suicides vs. Murders'!L15</f>
        <v>Georgia</v>
      </c>
      <c r="D19" s="12"/>
      <c r="E19" s="17">
        <f>'Suicides vs. Murders'!M15</f>
        <v>674</v>
      </c>
      <c r="F19" s="17"/>
      <c r="G19" s="17">
        <f>'Suicides vs. Murders'!N15</f>
        <v>95.865384615384613</v>
      </c>
      <c r="H19" s="13"/>
      <c r="I19" s="13">
        <f>'Suicides vs. Murders'!O15</f>
        <v>7.0306920762286866</v>
      </c>
      <c r="J19" s="13"/>
      <c r="K19" s="13">
        <f>'Suicides vs. Murders'!P15</f>
        <v>0.14223350833143117</v>
      </c>
      <c r="L19" s="13"/>
      <c r="M19" s="44" t="str">
        <f>CHOOSE('Suicides vs. Murders'!$M$3,'Suicides vs. Murders'!S15,'Suicides vs. Murders'!S15,'Suicides vs. Murders'!S15,'Suicides vs. Murders'!T15,'Suicides vs. Murders'!U15)</f>
        <v>   S                       N</v>
      </c>
      <c r="N19" s="21"/>
    </row>
    <row r="20" spans="2:14" x14ac:dyDescent="0.25">
      <c r="B20" s="20"/>
      <c r="C20" s="10" t="str">
        <f>'Suicides vs. Murders'!L16</f>
        <v>North Carolina</v>
      </c>
      <c r="D20" s="10"/>
      <c r="E20" s="16">
        <f>'Suicides vs. Murders'!M16</f>
        <v>555</v>
      </c>
      <c r="F20" s="16"/>
      <c r="G20" s="16">
        <f>'Suicides vs. Murders'!N16</f>
        <v>90.504201680672267</v>
      </c>
      <c r="H20" s="11"/>
      <c r="I20" s="11">
        <f>'Suicides vs. Murders'!O16</f>
        <v>6.1323119777158777</v>
      </c>
      <c r="J20" s="11"/>
      <c r="K20" s="11">
        <f>'Suicides vs. Murders'!P16</f>
        <v>0.16307063365886895</v>
      </c>
      <c r="L20" s="11"/>
      <c r="M20" s="43" t="str">
        <f>CHOOSE('Suicides vs. Murders'!$M$3,'Suicides vs. Murders'!S16,'Suicides vs. Murders'!S16,'Suicides vs. Murders'!S16,'Suicides vs. Murders'!T16,'Suicides vs. Murders'!U16)</f>
        <v>   S                  N</v>
      </c>
      <c r="N20" s="21"/>
    </row>
    <row r="21" spans="2:14" x14ac:dyDescent="0.25">
      <c r="B21" s="20"/>
      <c r="C21" s="12" t="str">
        <f>'Suicides vs. Murders'!L17</f>
        <v>New Jersey</v>
      </c>
      <c r="D21" s="12"/>
      <c r="E21" s="17">
        <f>'Suicides vs. Murders'!M17</f>
        <v>380</v>
      </c>
      <c r="F21" s="17"/>
      <c r="G21" s="17">
        <f>'Suicides vs. Murders'!N17</f>
        <v>86.376811594202891</v>
      </c>
      <c r="H21" s="13"/>
      <c r="I21" s="13">
        <f>'Suicides vs. Murders'!O17</f>
        <v>4.3993288590604029</v>
      </c>
      <c r="J21" s="13"/>
      <c r="K21" s="13">
        <f>'Suicides vs. Murders'!P17</f>
        <v>0.22730739893211288</v>
      </c>
      <c r="L21" s="13"/>
      <c r="M21" s="44" t="str">
        <f>CHOOSE('Suicides vs. Murders'!$M$3,'Suicides vs. Murders'!S17,'Suicides vs. Murders'!S17,'Suicides vs. Murders'!S17,'Suicides vs. Murders'!T17,'Suicides vs. Murders'!U17)</f>
        <v>   S           N</v>
      </c>
      <c r="N21" s="21"/>
    </row>
    <row r="22" spans="2:14" x14ac:dyDescent="0.25">
      <c r="B22" s="20"/>
      <c r="C22" s="10" t="str">
        <f>'Suicides vs. Murders'!L18</f>
        <v>Virginia</v>
      </c>
      <c r="D22" s="10"/>
      <c r="E22" s="16">
        <f>'Suicides vs. Murders'!M18</f>
        <v>406</v>
      </c>
      <c r="F22" s="16"/>
      <c r="G22" s="16">
        <f>'Suicides vs. Murders'!N18</f>
        <v>77.192982456140342</v>
      </c>
      <c r="H22" s="11"/>
      <c r="I22" s="11">
        <f>'Suicides vs. Murders'!O18</f>
        <v>5.2595454545454547</v>
      </c>
      <c r="J22" s="11"/>
      <c r="K22" s="11">
        <f>'Suicides vs. Murders'!P18</f>
        <v>0.19013049866044418</v>
      </c>
      <c r="L22" s="11"/>
      <c r="M22" s="43" t="str">
        <f>CHOOSE('Suicides vs. Murders'!$M$3,'Suicides vs. Murders'!S18,'Suicides vs. Murders'!S18,'Suicides vs. Murders'!S18,'Suicides vs. Murders'!T18,'Suicides vs. Murders'!U18)</f>
        <v>   S             N</v>
      </c>
      <c r="N22" s="21"/>
    </row>
    <row r="23" spans="2:14" x14ac:dyDescent="0.25">
      <c r="B23" s="20"/>
      <c r="C23" s="12" t="str">
        <f>'Suicides vs. Murders'!L19</f>
        <v>Washington</v>
      </c>
      <c r="D23" s="12"/>
      <c r="E23" s="17">
        <f>'Suicides vs. Murders'!M19</f>
        <v>170</v>
      </c>
      <c r="F23" s="17"/>
      <c r="G23" s="17">
        <f>'Suicides vs. Murders'!N19</f>
        <v>64.552238805970148</v>
      </c>
      <c r="H23" s="13"/>
      <c r="I23" s="13">
        <f>'Suicides vs. Murders'!O19</f>
        <v>2.6335260115606935</v>
      </c>
      <c r="J23" s="13"/>
      <c r="K23" s="13">
        <f>'Suicides vs. Murders'!P19</f>
        <v>0.3797190517998244</v>
      </c>
      <c r="L23" s="13"/>
      <c r="M23" s="44" t="str">
        <f>CHOOSE('Suicides vs. Murders'!$M$3,'Suicides vs. Murders'!S19,'Suicides vs. Murders'!S19,'Suicides vs. Murders'!S19,'Suicides vs. Murders'!T19,'Suicides vs. Murders'!U19)</f>
        <v>  S    N</v>
      </c>
      <c r="N23" s="21"/>
    </row>
    <row r="24" spans="2:14" x14ac:dyDescent="0.25">
      <c r="B24" s="20"/>
      <c r="C24" s="10" t="str">
        <f>'Suicides vs. Murders'!L20</f>
        <v>Massachusetts</v>
      </c>
      <c r="D24" s="10"/>
      <c r="E24" s="16">
        <f>'Suicides vs. Murders'!M20</f>
        <v>182</v>
      </c>
      <c r="F24" s="16"/>
      <c r="G24" s="16">
        <f>'Suicides vs. Murders'!N20</f>
        <v>64.5</v>
      </c>
      <c r="H24" s="11"/>
      <c r="I24" s="11">
        <f>'Suicides vs. Murders'!O20</f>
        <v>2.8217054263565893</v>
      </c>
      <c r="J24" s="11"/>
      <c r="K24" s="11">
        <f>'Suicides vs. Murders'!P20</f>
        <v>0.35439560439560441</v>
      </c>
      <c r="L24" s="11"/>
      <c r="M24" s="43" t="str">
        <f>CHOOSE('Suicides vs. Murders'!$M$3,'Suicides vs. Murders'!S20,'Suicides vs. Murders'!S20,'Suicides vs. Murders'!S20,'Suicides vs. Murders'!T20,'Suicides vs. Murders'!U20)</f>
        <v>  S    N</v>
      </c>
      <c r="N24" s="21"/>
    </row>
    <row r="25" spans="2:14" x14ac:dyDescent="0.25">
      <c r="B25" s="20"/>
      <c r="C25" s="12" t="str">
        <f>'Suicides vs. Murders'!L21</f>
        <v>Arizona</v>
      </c>
      <c r="D25" s="12"/>
      <c r="E25" s="17">
        <f>'Suicides vs. Murders'!M21</f>
        <v>464</v>
      </c>
      <c r="F25" s="17"/>
      <c r="G25" s="17">
        <f>'Suicides vs. Murders'!N21</f>
        <v>63.5</v>
      </c>
      <c r="H25" s="13"/>
      <c r="I25" s="13">
        <f>'Suicides vs. Murders'!O21</f>
        <v>7.3070866141732287</v>
      </c>
      <c r="J25" s="13"/>
      <c r="K25" s="13">
        <f>'Suicides vs. Murders'!P21</f>
        <v>0.13685344827586207</v>
      </c>
      <c r="L25" s="13"/>
      <c r="M25" s="44" t="str">
        <f>CHOOSE('Suicides vs. Murders'!$M$3,'Suicides vs. Murders'!S21,'Suicides vs. Murders'!S21,'Suicides vs. Murders'!S21,'Suicides vs. Murders'!T21,'Suicides vs. Murders'!U21)</f>
        <v>  S                N</v>
      </c>
      <c r="N25" s="21"/>
    </row>
    <row r="26" spans="2:14" x14ac:dyDescent="0.25">
      <c r="B26" s="20"/>
      <c r="C26" s="10" t="str">
        <f>'Suicides vs. Murders'!L22</f>
        <v>Indiana</v>
      </c>
      <c r="D26" s="10"/>
      <c r="E26" s="16">
        <f>'Suicides vs. Murders'!M22</f>
        <v>333</v>
      </c>
      <c r="F26" s="16"/>
      <c r="G26" s="16">
        <f>'Suicides vs. Murders'!N22</f>
        <v>63.2</v>
      </c>
      <c r="H26" s="11"/>
      <c r="I26" s="11">
        <f>'Suicides vs. Murders'!O22</f>
        <v>5.268987341772152</v>
      </c>
      <c r="J26" s="11"/>
      <c r="K26" s="11">
        <f>'Suicides vs. Murders'!P22</f>
        <v>0.1897897897897898</v>
      </c>
      <c r="L26" s="11"/>
      <c r="M26" s="43" t="str">
        <f>CHOOSE('Suicides vs. Murders'!$M$3,'Suicides vs. Murders'!S22,'Suicides vs. Murders'!S22,'Suicides vs. Murders'!S22,'Suicides vs. Murders'!T22,'Suicides vs. Murders'!U22)</f>
        <v>  S          N</v>
      </c>
      <c r="N26" s="21"/>
    </row>
    <row r="27" spans="2:14" x14ac:dyDescent="0.25">
      <c r="B27" s="20"/>
      <c r="C27" s="12" t="str">
        <f>'Suicides vs. Murders'!L23</f>
        <v>Tennessee</v>
      </c>
      <c r="D27" s="12"/>
      <c r="E27" s="17">
        <f>'Suicides vs. Murders'!M23</f>
        <v>397</v>
      </c>
      <c r="F27" s="17"/>
      <c r="G27" s="17">
        <f>'Suicides vs. Murders'!N23</f>
        <v>61.605839416058394</v>
      </c>
      <c r="H27" s="13"/>
      <c r="I27" s="13">
        <f>'Suicides vs. Murders'!O23</f>
        <v>6.4441943127962089</v>
      </c>
      <c r="J27" s="13"/>
      <c r="K27" s="13">
        <f>'Suicides vs. Murders'!P23</f>
        <v>0.155178436816268</v>
      </c>
      <c r="L27" s="13"/>
      <c r="M27" s="44" t="str">
        <f>CHOOSE('Suicides vs. Murders'!$M$3,'Suicides vs. Murders'!S23,'Suicides vs. Murders'!S23,'Suicides vs. Murders'!S23,'Suicides vs. Murders'!T23,'Suicides vs. Murders'!U23)</f>
        <v>  S             N</v>
      </c>
      <c r="N27" s="21"/>
    </row>
    <row r="28" spans="2:14" x14ac:dyDescent="0.25">
      <c r="B28" s="20"/>
      <c r="C28" s="10" t="str">
        <f>'Suicides vs. Murders'!L24</f>
        <v>Missouri</v>
      </c>
      <c r="D28" s="10"/>
      <c r="E28" s="16">
        <f>'Suicides vs. Murders'!M24</f>
        <v>351</v>
      </c>
      <c r="F28" s="16"/>
      <c r="G28" s="16">
        <f>'Suicides vs. Murders'!N24</f>
        <v>58.978102189781026</v>
      </c>
      <c r="H28" s="11"/>
      <c r="I28" s="11">
        <f>'Suicides vs. Murders'!O24</f>
        <v>5.951361386138613</v>
      </c>
      <c r="J28" s="11"/>
      <c r="K28" s="11">
        <f>'Suicides vs. Murders'!P24</f>
        <v>0.16802878116746731</v>
      </c>
      <c r="L28" s="11"/>
      <c r="M28" s="43" t="str">
        <f>CHOOSE('Suicides vs. Murders'!$M$3,'Suicides vs. Murders'!S24,'Suicides vs. Murders'!S24,'Suicides vs. Murders'!S24,'Suicides vs. Murders'!T24,'Suicides vs. Murders'!U24)</f>
        <v>  S           N</v>
      </c>
      <c r="N28" s="21"/>
    </row>
    <row r="29" spans="2:14" x14ac:dyDescent="0.25">
      <c r="B29" s="20"/>
      <c r="C29" s="12" t="str">
        <f>'Suicides vs. Murders'!L25</f>
        <v>Maryland</v>
      </c>
      <c r="D29" s="12"/>
      <c r="E29" s="17">
        <f>'Suicides vs. Murders'!M25</f>
        <v>553</v>
      </c>
      <c r="F29" s="17"/>
      <c r="G29" s="17">
        <f>'Suicides vs. Murders'!N25</f>
        <v>56.304347826086961</v>
      </c>
      <c r="H29" s="13"/>
      <c r="I29" s="13">
        <f>'Suicides vs. Murders'!O25</f>
        <v>9.8216216216216203</v>
      </c>
      <c r="J29" s="13"/>
      <c r="K29" s="13">
        <f>'Suicides vs. Murders'!P25</f>
        <v>0.10181618051733628</v>
      </c>
      <c r="L29" s="13"/>
      <c r="M29" s="44" t="str">
        <f>CHOOSE('Suicides vs. Murders'!$M$3,'Suicides vs. Murders'!S25,'Suicides vs. Murders'!S25,'Suicides vs. Murders'!S25,'Suicides vs. Murders'!T25,'Suicides vs. Murders'!U25)</f>
        <v>  S                   N</v>
      </c>
      <c r="N29" s="21"/>
    </row>
    <row r="30" spans="2:14" x14ac:dyDescent="0.25">
      <c r="B30" s="20"/>
      <c r="C30" s="10" t="str">
        <f>'Suicides vs. Murders'!L26</f>
        <v>Wisconsin</v>
      </c>
      <c r="D30" s="10"/>
      <c r="E30" s="16">
        <f>'Suicides vs. Murders'!M26</f>
        <v>182</v>
      </c>
      <c r="F30" s="16"/>
      <c r="G30" s="16">
        <f>'Suicides vs. Murders'!N26</f>
        <v>56.07692307692308</v>
      </c>
      <c r="H30" s="11"/>
      <c r="I30" s="11">
        <f>'Suicides vs. Murders'!O26</f>
        <v>3.2455418381344305</v>
      </c>
      <c r="J30" s="11"/>
      <c r="K30" s="11">
        <f>'Suicides vs. Murders'!P26</f>
        <v>0.30811496196111582</v>
      </c>
      <c r="L30" s="11"/>
      <c r="M30" s="43" t="str">
        <f>CHOOSE('Suicides vs. Murders'!$M$3,'Suicides vs. Murders'!S26,'Suicides vs. Murders'!S26,'Suicides vs. Murders'!S26,'Suicides vs. Murders'!T26,'Suicides vs. Murders'!U26)</f>
        <v>  S     N</v>
      </c>
      <c r="N30" s="21"/>
    </row>
    <row r="31" spans="2:14" x14ac:dyDescent="0.25">
      <c r="B31" s="20"/>
      <c r="C31" s="12" t="str">
        <f>'Suicides vs. Murders'!L27</f>
        <v>Minnesota</v>
      </c>
      <c r="D31" s="12"/>
      <c r="E31" s="17">
        <f>'Suicides vs. Murders'!M27</f>
        <v>107</v>
      </c>
      <c r="F31" s="17"/>
      <c r="G31" s="17">
        <f>'Suicides vs. Murders'!N27</f>
        <v>52</v>
      </c>
      <c r="H31" s="13"/>
      <c r="I31" s="13">
        <f>'Suicides vs. Murders'!O27</f>
        <v>2.0576923076923075</v>
      </c>
      <c r="J31" s="13"/>
      <c r="K31" s="13">
        <f>'Suicides vs. Murders'!P27</f>
        <v>0.48598130841121495</v>
      </c>
      <c r="L31" s="13"/>
      <c r="M31" s="44" t="str">
        <f>CHOOSE('Suicides vs. Murders'!$M$3,'Suicides vs. Murders'!S27,'Suicides vs. Murders'!S27,'Suicides vs. Murders'!S27,'Suicides vs. Murders'!T27,'Suicides vs. Murders'!U27)</f>
        <v>  S  N</v>
      </c>
      <c r="N31" s="21"/>
    </row>
    <row r="32" spans="2:14" x14ac:dyDescent="0.25">
      <c r="B32" s="20"/>
      <c r="C32" s="10" t="str">
        <f>'Suicides vs. Murders'!L28</f>
        <v>Colorado</v>
      </c>
      <c r="D32" s="10"/>
      <c r="E32" s="16">
        <f>'Suicides vs. Murders'!M28</f>
        <v>150</v>
      </c>
      <c r="F32" s="16"/>
      <c r="G32" s="16">
        <f>'Suicides vs. Murders'!N28</f>
        <v>48.562874251497007</v>
      </c>
      <c r="H32" s="11"/>
      <c r="I32" s="11">
        <f>'Suicides vs. Murders'!O28</f>
        <v>3.0887792848335387</v>
      </c>
      <c r="J32" s="11"/>
      <c r="K32" s="11">
        <f>'Suicides vs. Murders'!P28</f>
        <v>0.32375249500998005</v>
      </c>
      <c r="L32" s="11"/>
      <c r="M32" s="43" t="str">
        <f>CHOOSE('Suicides vs. Murders'!$M$3,'Suicides vs. Murders'!S28,'Suicides vs. Murders'!S28,'Suicides vs. Murders'!S28,'Suicides vs. Murders'!T28,'Suicides vs. Murders'!U28)</f>
        <v> S    N</v>
      </c>
      <c r="N32" s="21"/>
    </row>
    <row r="33" spans="2:18" x14ac:dyDescent="0.25">
      <c r="B33" s="20"/>
      <c r="C33" s="12" t="str">
        <f>'Suicides vs. Murders'!L29</f>
        <v>Alabama</v>
      </c>
      <c r="D33" s="12"/>
      <c r="E33" s="17">
        <f>'Suicides vs. Murders'!M29</f>
        <v>385</v>
      </c>
      <c r="F33" s="17"/>
      <c r="G33" s="17">
        <f>'Suicides vs. Murders'!N29</f>
        <v>46.25</v>
      </c>
      <c r="H33" s="13"/>
      <c r="I33" s="13">
        <f>'Suicides vs. Murders'!O29</f>
        <v>8.3243243243243246</v>
      </c>
      <c r="J33" s="13"/>
      <c r="K33" s="13">
        <f>'Suicides vs. Murders'!P29</f>
        <v>0.12012987012987013</v>
      </c>
      <c r="L33" s="13"/>
      <c r="M33" s="44" t="str">
        <f>CHOOSE('Suicides vs. Murders'!$M$3,'Suicides vs. Murders'!S29,'Suicides vs. Murders'!S29,'Suicides vs. Murders'!S29,'Suicides vs. Murders'!T29,'Suicides vs. Murders'!U29)</f>
        <v> S             N</v>
      </c>
      <c r="N33" s="21"/>
    </row>
    <row r="34" spans="2:18" x14ac:dyDescent="0.25">
      <c r="B34" s="20"/>
      <c r="C34" s="10" t="str">
        <f>'Suicides vs. Murders'!L30</f>
        <v>South Carolina</v>
      </c>
      <c r="D34" s="10"/>
      <c r="E34" s="16">
        <f>'Suicides vs. Murders'!M30</f>
        <v>349</v>
      </c>
      <c r="F34" s="16"/>
      <c r="G34" s="16">
        <f>'Suicides vs. Murders'!N30</f>
        <v>44.166666666666664</v>
      </c>
      <c r="H34" s="11"/>
      <c r="I34" s="11">
        <f>'Suicides vs. Murders'!O30</f>
        <v>7.9018867924528307</v>
      </c>
      <c r="J34" s="11"/>
      <c r="K34" s="11">
        <f>'Suicides vs. Murders'!P30</f>
        <v>0.1265520534861509</v>
      </c>
      <c r="L34" s="11"/>
      <c r="M34" s="43" t="str">
        <f>CHOOSE('Suicides vs. Murders'!$M$3,'Suicides vs. Murders'!S30,'Suicides vs. Murders'!S30,'Suicides vs. Murders'!S30,'Suicides vs. Murders'!T30,'Suicides vs. Murders'!U30)</f>
        <v> S            N</v>
      </c>
      <c r="N34" s="21"/>
      <c r="R34" s="14"/>
    </row>
    <row r="35" spans="2:18" x14ac:dyDescent="0.25">
      <c r="B35" s="20"/>
      <c r="C35" s="12" t="str">
        <f>'Suicides vs. Murders'!L31</f>
        <v>Louisiana</v>
      </c>
      <c r="D35" s="12"/>
      <c r="E35" s="17">
        <f>'Suicides vs. Murders'!M31</f>
        <v>577</v>
      </c>
      <c r="F35" s="17"/>
      <c r="G35" s="17">
        <f>'Suicides vs. Murders'!N31</f>
        <v>42.786885245901644</v>
      </c>
      <c r="H35" s="13"/>
      <c r="I35" s="13">
        <f>'Suicides vs. Murders'!O31</f>
        <v>13.485440613026819</v>
      </c>
      <c r="J35" s="13"/>
      <c r="K35" s="13">
        <f>'Suicides vs. Murders'!P31</f>
        <v>7.415404721993353E-2</v>
      </c>
      <c r="L35" s="13"/>
      <c r="M35" s="44" t="str">
        <f>CHOOSE('Suicides vs. Murders'!$M$3,'Suicides vs. Murders'!S31,'Suicides vs. Murders'!S31,'Suicides vs. Murders'!S31,'Suicides vs. Murders'!T31,'Suicides vs. Murders'!U31)</f>
        <v> S                     N</v>
      </c>
      <c r="N35" s="21"/>
    </row>
    <row r="36" spans="2:18" x14ac:dyDescent="0.25">
      <c r="B36" s="20"/>
      <c r="C36" s="10" t="str">
        <f>'Suicides vs. Murders'!L32</f>
        <v>Kentucky</v>
      </c>
      <c r="D36" s="10"/>
      <c r="E36" s="16">
        <f>'Suicides vs. Murders'!M32</f>
        <v>196</v>
      </c>
      <c r="F36" s="16"/>
      <c r="G36" s="16">
        <f>'Suicides vs. Murders'!N32</f>
        <v>42.41830065359477</v>
      </c>
      <c r="H36" s="11"/>
      <c r="I36" s="11">
        <f>'Suicides vs. Murders'!O32</f>
        <v>4.6206471494607086</v>
      </c>
      <c r="J36" s="11"/>
      <c r="K36" s="11">
        <f>'Suicides vs. Murders'!P32</f>
        <v>0.21641990129385086</v>
      </c>
      <c r="L36" s="11"/>
      <c r="M36" s="43" t="str">
        <f>CHOOSE('Suicides vs. Murders'!$M$3,'Suicides vs. Murders'!S32,'Suicides vs. Murders'!S32,'Suicides vs. Murders'!S32,'Suicides vs. Murders'!T32,'Suicides vs. Murders'!U32)</f>
        <v> S      N</v>
      </c>
      <c r="N36" s="21"/>
    </row>
    <row r="37" spans="2:18" x14ac:dyDescent="0.25">
      <c r="B37" s="20"/>
      <c r="C37" s="12" t="str">
        <f>'Suicides vs. Murders'!L33</f>
        <v>Oregon</v>
      </c>
      <c r="D37" s="12"/>
      <c r="E37" s="17">
        <f>'Suicides vs. Murders'!M33</f>
        <v>72</v>
      </c>
      <c r="F37" s="17"/>
      <c r="G37" s="17">
        <f>'Suicides vs. Murders'!N33</f>
        <v>37.358490566037737</v>
      </c>
      <c r="H37" s="13"/>
      <c r="I37" s="13">
        <f>'Suicides vs. Murders'!O33</f>
        <v>1.9272727272727272</v>
      </c>
      <c r="J37" s="13"/>
      <c r="K37" s="13">
        <f>'Suicides vs. Murders'!P33</f>
        <v>0.51886792452830188</v>
      </c>
      <c r="L37" s="13"/>
      <c r="M37" s="44" t="str">
        <f>CHOOSE('Suicides vs. Murders'!$M$3,'Suicides vs. Murders'!S33,'Suicides vs. Murders'!S33,'Suicides vs. Murders'!S33,'Suicides vs. Murders'!T33,'Suicides vs. Murders'!U33)</f>
        <v> S N</v>
      </c>
      <c r="N37" s="21"/>
    </row>
    <row r="38" spans="2:18" x14ac:dyDescent="0.25">
      <c r="B38" s="20"/>
      <c r="C38" s="10" t="str">
        <f>'Suicides vs. Murders'!L34</f>
        <v>Oklahoma</v>
      </c>
      <c r="D38" s="10"/>
      <c r="E38" s="16">
        <f>'Suicides vs. Murders'!M34</f>
        <v>222</v>
      </c>
      <c r="F38" s="16"/>
      <c r="G38" s="16">
        <f>'Suicides vs. Murders'!N34</f>
        <v>36.122448979591837</v>
      </c>
      <c r="H38" s="11"/>
      <c r="I38" s="11">
        <f>'Suicides vs. Murders'!O34</f>
        <v>6.1457627118644069</v>
      </c>
      <c r="J38" s="11"/>
      <c r="K38" s="11">
        <f>'Suicides vs. Murders'!P34</f>
        <v>0.16271373414230558</v>
      </c>
      <c r="L38" s="11"/>
      <c r="M38" s="43" t="str">
        <f>CHOOSE('Suicides vs. Murders'!$M$3,'Suicides vs. Murders'!S34,'Suicides vs. Murders'!S34,'Suicides vs. Murders'!S34,'Suicides vs. Murders'!T34,'Suicides vs. Murders'!U34)</f>
        <v> S       N</v>
      </c>
      <c r="N38" s="21"/>
    </row>
    <row r="39" spans="2:18" x14ac:dyDescent="0.25">
      <c r="B39" s="20"/>
      <c r="C39" s="12" t="str">
        <f>'Suicides vs. Murders'!L35</f>
        <v>Connecticut</v>
      </c>
      <c r="D39" s="12"/>
      <c r="E39" s="17">
        <f>'Suicides vs. Murders'!M35</f>
        <v>95</v>
      </c>
      <c r="F39" s="17"/>
      <c r="G39" s="17">
        <f>'Suicides vs. Murders'!N35</f>
        <v>35.194805194805191</v>
      </c>
      <c r="H39" s="13"/>
      <c r="I39" s="13">
        <f>'Suicides vs. Murders'!O35</f>
        <v>2.6992619926199266</v>
      </c>
      <c r="J39" s="13"/>
      <c r="K39" s="13">
        <f>'Suicides vs. Murders'!P35</f>
        <v>0.37047163362952834</v>
      </c>
      <c r="L39" s="13"/>
      <c r="M39" s="44" t="str">
        <f>CHOOSE('Suicides vs. Murders'!$M$3,'Suicides vs. Murders'!S35,'Suicides vs. Murders'!S35,'Suicides vs. Murders'!S35,'Suicides vs. Murders'!T35,'Suicides vs. Murders'!U35)</f>
        <v> S  N</v>
      </c>
      <c r="N39" s="21"/>
    </row>
    <row r="40" spans="2:18" x14ac:dyDescent="0.25">
      <c r="B40" s="20"/>
      <c r="C40" s="10" t="str">
        <f>'Suicides vs. Murders'!L36</f>
        <v>Iowa</v>
      </c>
      <c r="D40" s="10"/>
      <c r="E40" s="16">
        <f>'Suicides vs. Murders'!M36</f>
        <v>36</v>
      </c>
      <c r="F40" s="16"/>
      <c r="G40" s="16">
        <f>'Suicides vs. Murders'!N36</f>
        <v>29.814814814814813</v>
      </c>
      <c r="H40" s="11"/>
      <c r="I40" s="11">
        <f>'Suicides vs. Murders'!O36</f>
        <v>1.2074534161490684</v>
      </c>
      <c r="J40" s="11"/>
      <c r="K40" s="11">
        <f>'Suicides vs. Murders'!P36</f>
        <v>0.82818930041152261</v>
      </c>
      <c r="L40" s="11"/>
      <c r="M40" s="43" t="str">
        <f>CHOOSE('Suicides vs. Murders'!$M$3,'Suicides vs. Murders'!S36,'Suicides vs. Murders'!S36,'Suicides vs. Murders'!S36,'Suicides vs. Murders'!T36,'Suicides vs. Murders'!U36)</f>
        <v> SN</v>
      </c>
      <c r="N40" s="21"/>
    </row>
    <row r="41" spans="2:18" x14ac:dyDescent="0.25">
      <c r="B41" s="20"/>
      <c r="C41" s="12" t="str">
        <f>'Suicides vs. Murders'!L37</f>
        <v>Mississippi</v>
      </c>
      <c r="D41" s="12"/>
      <c r="E41" s="17">
        <f>'Suicides vs. Murders'!M37</f>
        <v>152</v>
      </c>
      <c r="F41" s="17"/>
      <c r="G41" s="17">
        <f>'Suicides vs. Murders'!N37</f>
        <v>29.117647058823529</v>
      </c>
      <c r="H41" s="13"/>
      <c r="I41" s="13">
        <f>'Suicides vs. Murders'!O37</f>
        <v>5.2202020202020201</v>
      </c>
      <c r="J41" s="13"/>
      <c r="K41" s="13">
        <f>'Suicides vs. Murders'!P37</f>
        <v>0.19156346749226005</v>
      </c>
      <c r="L41" s="13"/>
      <c r="M41" s="44" t="str">
        <f>CHOOSE('Suicides vs. Murders'!$M$3,'Suicides vs. Murders'!S37,'Suicides vs. Murders'!S37,'Suicides vs. Murders'!S37,'Suicides vs. Murders'!T37,'Suicides vs. Murders'!U37)</f>
        <v> S    N</v>
      </c>
      <c r="N41" s="21"/>
    </row>
    <row r="42" spans="2:18" x14ac:dyDescent="0.25">
      <c r="B42" s="20"/>
      <c r="C42" s="10" t="str">
        <f>'Suicides vs. Murders'!L38</f>
        <v>Arkansas</v>
      </c>
      <c r="D42" s="10"/>
      <c r="E42" s="16">
        <f>'Suicides vs. Murders'!M38</f>
        <v>191</v>
      </c>
      <c r="F42" s="16"/>
      <c r="G42" s="16">
        <f>'Suicides vs. Murders'!N38</f>
        <v>28.30985915492958</v>
      </c>
      <c r="H42" s="11"/>
      <c r="I42" s="11">
        <f>'Suicides vs. Murders'!O38</f>
        <v>6.7467661691542284</v>
      </c>
      <c r="J42" s="11"/>
      <c r="K42" s="11">
        <f>'Suicides vs. Murders'!P38</f>
        <v>0.14821915787921247</v>
      </c>
      <c r="L42" s="11"/>
      <c r="M42" s="43" t="str">
        <f>CHOOSE('Suicides vs. Murders'!$M$3,'Suicides vs. Murders'!S38,'Suicides vs. Murders'!S38,'Suicides vs. Murders'!S38,'Suicides vs. Murders'!T38,'Suicides vs. Murders'!U38)</f>
        <v> S      N</v>
      </c>
      <c r="N42" s="21"/>
    </row>
    <row r="43" spans="2:18" x14ac:dyDescent="0.25">
      <c r="B43" s="20"/>
      <c r="C43" s="12" t="str">
        <f>'Suicides vs. Murders'!L39</f>
        <v>Kansas</v>
      </c>
      <c r="D43" s="12"/>
      <c r="E43" s="17">
        <f>'Suicides vs. Murders'!M39</f>
        <v>104</v>
      </c>
      <c r="F43" s="17"/>
      <c r="G43" s="17">
        <f>'Suicides vs. Murders'!N39</f>
        <v>27.681159420289852</v>
      </c>
      <c r="H43" s="13"/>
      <c r="I43" s="13">
        <f>'Suicides vs. Murders'!O39</f>
        <v>3.7570680628272255</v>
      </c>
      <c r="J43" s="13"/>
      <c r="K43" s="13">
        <f>'Suicides vs. Murders'!P39</f>
        <v>0.26616499442586394</v>
      </c>
      <c r="L43" s="13"/>
      <c r="M43" s="44" t="str">
        <f>CHOOSE('Suicides vs. Murders'!$M$3,'Suicides vs. Murders'!S39,'Suicides vs. Murders'!S39,'Suicides vs. Murders'!S39,'Suicides vs. Murders'!T39,'Suicides vs. Murders'!U39)</f>
        <v> S   N</v>
      </c>
      <c r="N43" s="21"/>
    </row>
    <row r="44" spans="2:18" x14ac:dyDescent="0.25">
      <c r="B44" s="20"/>
      <c r="C44" s="10" t="str">
        <f>'Suicides vs. Murders'!L40</f>
        <v>Utah</v>
      </c>
      <c r="D44" s="10"/>
      <c r="E44" s="16">
        <f>'Suicides vs. Murders'!M40</f>
        <v>58</v>
      </c>
      <c r="F44" s="16"/>
      <c r="G44" s="16">
        <f>'Suicides vs. Murders'!N40</f>
        <v>26.433566433566433</v>
      </c>
      <c r="H44" s="11"/>
      <c r="I44" s="11">
        <f>'Suicides vs. Murders'!O40</f>
        <v>2.1941798941798942</v>
      </c>
      <c r="J44" s="11"/>
      <c r="K44" s="11">
        <f>'Suicides vs. Murders'!P40</f>
        <v>0.45575114540631784</v>
      </c>
      <c r="L44" s="11"/>
      <c r="M44" s="43" t="str">
        <f>CHOOSE('Suicides vs. Murders'!$M$3,'Suicides vs. Murders'!S40,'Suicides vs. Murders'!S40,'Suicides vs. Murders'!S40,'Suicides vs. Murders'!T40,'Suicides vs. Murders'!U40)</f>
        <v> S N</v>
      </c>
      <c r="N44" s="21"/>
    </row>
    <row r="45" spans="2:18" x14ac:dyDescent="0.25">
      <c r="B45" s="20"/>
      <c r="C45" s="12" t="str">
        <f>'Suicides vs. Murders'!L41</f>
        <v>Nevada</v>
      </c>
      <c r="D45" s="12"/>
      <c r="E45" s="17">
        <f>'Suicides vs. Murders'!M41</f>
        <v>192</v>
      </c>
      <c r="F45" s="17"/>
      <c r="G45" s="17">
        <f>'Suicides vs. Murders'!N41</f>
        <v>25.597826086956523</v>
      </c>
      <c r="H45" s="13"/>
      <c r="I45" s="13">
        <f>'Suicides vs. Murders'!O41</f>
        <v>7.5006369426751585</v>
      </c>
      <c r="J45" s="13"/>
      <c r="K45" s="13">
        <f>'Suicides vs. Murders'!P41</f>
        <v>0.13332201086956522</v>
      </c>
      <c r="L45" s="13"/>
      <c r="M45" s="44" t="str">
        <f>CHOOSE('Suicides vs. Murders'!$M$3,'Suicides vs. Murders'!S41,'Suicides vs. Murders'!S41,'Suicides vs. Murders'!S41,'Suicides vs. Murders'!T41,'Suicides vs. Murders'!U41)</f>
        <v> S      N</v>
      </c>
      <c r="N45" s="21"/>
    </row>
    <row r="46" spans="2:18" x14ac:dyDescent="0.25">
      <c r="B46" s="20"/>
      <c r="C46" s="10" t="str">
        <f>'Suicides vs. Murders'!L42</f>
        <v>New Mexico</v>
      </c>
      <c r="D46" s="10"/>
      <c r="E46" s="16">
        <f>'Suicides vs. Murders'!M42</f>
        <v>148</v>
      </c>
      <c r="F46" s="16"/>
      <c r="G46" s="16">
        <f>'Suicides vs. Murders'!N42</f>
        <v>19.656862745098042</v>
      </c>
      <c r="H46" s="11"/>
      <c r="I46" s="11">
        <f>'Suicides vs. Murders'!O42</f>
        <v>7.5291770573566072</v>
      </c>
      <c r="J46" s="11"/>
      <c r="K46" s="11">
        <f>'Suicides vs. Murders'!P42</f>
        <v>0.13281664016958136</v>
      </c>
      <c r="L46" s="11"/>
      <c r="M46" s="43" t="str">
        <f>CHOOSE('Suicides vs. Murders'!$M$3,'Suicides vs. Murders'!S42,'Suicides vs. Murders'!S42,'Suicides vs. Murders'!S42,'Suicides vs. Murders'!T42,'Suicides vs. Murders'!U42)</f>
        <v>S     N</v>
      </c>
      <c r="N46" s="21"/>
    </row>
    <row r="47" spans="2:18" x14ac:dyDescent="0.25">
      <c r="B47" s="20"/>
      <c r="C47" s="12" t="str">
        <f>'Suicides vs. Murders'!L43</f>
        <v>West Virginia</v>
      </c>
      <c r="D47" s="12"/>
      <c r="E47" s="17">
        <f>'Suicides vs. Murders'!M43</f>
        <v>59</v>
      </c>
      <c r="F47" s="17"/>
      <c r="G47" s="17">
        <f>'Suicides vs. Murders'!N43</f>
        <v>18.072289156626503</v>
      </c>
      <c r="H47" s="13"/>
      <c r="I47" s="13">
        <f>'Suicides vs. Murders'!O43</f>
        <v>3.2646666666666673</v>
      </c>
      <c r="J47" s="13"/>
      <c r="K47" s="13">
        <f>'Suicides vs. Murders'!P43</f>
        <v>0.30630998570553397</v>
      </c>
      <c r="L47" s="13"/>
      <c r="M47" s="44" t="str">
        <f>CHOOSE('Suicides vs. Murders'!$M$3,'Suicides vs. Murders'!S43,'Suicides vs. Murders'!S43,'Suicides vs. Murders'!S43,'Suicides vs. Murders'!T43,'Suicides vs. Murders'!U43)</f>
        <v>S N</v>
      </c>
      <c r="N47" s="21"/>
    </row>
    <row r="48" spans="2:18" x14ac:dyDescent="0.25">
      <c r="B48" s="20"/>
      <c r="C48" s="10" t="str">
        <f>'Suicides vs. Murders'!L44</f>
        <v>Nebraska</v>
      </c>
      <c r="D48" s="10"/>
      <c r="E48" s="16">
        <f>'Suicides vs. Murders'!M44</f>
        <v>22</v>
      </c>
      <c r="F48" s="16"/>
      <c r="G48" s="16">
        <f>'Suicides vs. Murders'!N44</f>
        <v>17.745098039215687</v>
      </c>
      <c r="H48" s="11"/>
      <c r="I48" s="11">
        <f>'Suicides vs. Murders'!O44</f>
        <v>1.2397790055248619</v>
      </c>
      <c r="J48" s="11"/>
      <c r="K48" s="11">
        <f>'Suicides vs. Murders'!P44</f>
        <v>0.80659536541889487</v>
      </c>
      <c r="L48" s="11"/>
      <c r="M48" s="43" t="str">
        <f>CHOOSE('Suicides vs. Murders'!$M$3,'Suicides vs. Murders'!S44,'Suicides vs. Murders'!S44,'Suicides vs. Murders'!S44,'Suicides vs. Murders'!T44,'Suicides vs. Murders'!U44)</f>
        <v>SN</v>
      </c>
      <c r="N48" s="21"/>
    </row>
    <row r="49" spans="2:14" x14ac:dyDescent="0.25">
      <c r="B49" s="20"/>
      <c r="C49" s="12" t="str">
        <f>'Suicides vs. Murders'!L45</f>
        <v>Idaho</v>
      </c>
      <c r="D49" s="12"/>
      <c r="E49" s="17">
        <f>'Suicides vs. Murders'!M45</f>
        <v>49</v>
      </c>
      <c r="F49" s="17"/>
      <c r="G49" s="17">
        <f>'Suicides vs. Murders'!N45</f>
        <v>14.966442953020135</v>
      </c>
      <c r="H49" s="13"/>
      <c r="I49" s="13">
        <f>'Suicides vs. Murders'!O45</f>
        <v>3.2739910313901346</v>
      </c>
      <c r="J49" s="13"/>
      <c r="K49" s="13">
        <f>'Suicides vs. Murders'!P45</f>
        <v>0.30543761128612518</v>
      </c>
      <c r="L49" s="13"/>
      <c r="M49" s="44" t="str">
        <f>CHOOSE('Suicides vs. Murders'!$M$3,'Suicides vs. Murders'!S45,'Suicides vs. Murders'!S45,'Suicides vs. Murders'!S45,'Suicides vs. Murders'!T45,'Suicides vs. Murders'!U45)</f>
        <v>S N</v>
      </c>
      <c r="N49" s="21"/>
    </row>
    <row r="50" spans="2:14" x14ac:dyDescent="0.25">
      <c r="B50" s="20"/>
      <c r="C50" s="10" t="str">
        <f>'Suicides vs. Murders'!L46</f>
        <v>Maine</v>
      </c>
      <c r="D50" s="10"/>
      <c r="E50" s="16">
        <f>'Suicides vs. Murders'!M46</f>
        <v>21</v>
      </c>
      <c r="F50" s="16"/>
      <c r="G50" s="16">
        <f>'Suicides vs. Murders'!N46</f>
        <v>13.172413793103448</v>
      </c>
      <c r="H50" s="11"/>
      <c r="I50" s="11">
        <f>'Suicides vs. Murders'!O46</f>
        <v>1.5942408376963351</v>
      </c>
      <c r="J50" s="11"/>
      <c r="K50" s="11">
        <f>'Suicides vs. Murders'!P46</f>
        <v>0.62725779967159279</v>
      </c>
      <c r="L50" s="11"/>
      <c r="M50" s="43" t="str">
        <f>CHOOSE('Suicides vs. Murders'!$M$3,'Suicides vs. Murders'!S46,'Suicides vs. Murders'!S46,'Suicides vs. Murders'!S46,'Suicides vs. Murders'!T46,'Suicides vs. Murders'!U46)</f>
        <v>SN</v>
      </c>
      <c r="N50" s="21"/>
    </row>
    <row r="51" spans="2:14" x14ac:dyDescent="0.25">
      <c r="B51" s="20"/>
      <c r="C51" s="12" t="str">
        <f>'Suicides vs. Murders'!L47</f>
        <v>New Hampshire</v>
      </c>
      <c r="D51" s="12"/>
      <c r="E51" s="17">
        <f>'Suicides vs. Murders'!M47</f>
        <v>11</v>
      </c>
      <c r="F51" s="17"/>
      <c r="G51" s="17">
        <f>'Suicides vs. Murders'!N47</f>
        <v>13.166666666666666</v>
      </c>
      <c r="H51" s="13"/>
      <c r="I51" s="13">
        <f>'Suicides vs. Murders'!O47</f>
        <v>0.83544303797468356</v>
      </c>
      <c r="J51" s="13"/>
      <c r="K51" s="13">
        <f>'Suicides vs. Murders'!P47</f>
        <v>1.196969696969697</v>
      </c>
      <c r="L51" s="13"/>
      <c r="M51" s="44" t="str">
        <f>CHOOSE('Suicides vs. Murders'!$M$3,'Suicides vs. Murders'!S47,'Suicides vs. Murders'!S47,'Suicides vs. Murders'!S47,'Suicides vs. Murders'!T47,'Suicides vs. Murders'!U47)</f>
        <v>NS</v>
      </c>
      <c r="N51" s="21"/>
    </row>
    <row r="52" spans="2:14" x14ac:dyDescent="0.25">
      <c r="B52" s="20"/>
      <c r="C52" s="10" t="str">
        <f>'Suicides vs. Murders'!L48</f>
        <v>Hawaii</v>
      </c>
      <c r="D52" s="10"/>
      <c r="E52" s="16">
        <f>'Suicides vs. Murders'!M48</f>
        <v>12</v>
      </c>
      <c r="F52" s="16"/>
      <c r="G52" s="16">
        <f>'Suicides vs. Murders'!N48</f>
        <v>12.788461538461538</v>
      </c>
      <c r="H52" s="11"/>
      <c r="I52" s="11">
        <f>'Suicides vs. Murders'!O48</f>
        <v>0.93834586466165415</v>
      </c>
      <c r="J52" s="11"/>
      <c r="K52" s="11">
        <f>'Suicides vs. Murders'!P48</f>
        <v>1.0657051282051282</v>
      </c>
      <c r="L52" s="11"/>
      <c r="M52" s="43" t="str">
        <f>CHOOSE('Suicides vs. Murders'!$M$3,'Suicides vs. Murders'!S48,'Suicides vs. Murders'!S48,'Suicides vs. Murders'!S48,'Suicides vs. Murders'!T48,'Suicides vs. Murders'!U48)</f>
        <v>NS</v>
      </c>
      <c r="N52" s="21"/>
    </row>
    <row r="53" spans="2:14" x14ac:dyDescent="0.25">
      <c r="B53" s="20"/>
      <c r="C53" s="12" t="str">
        <f>'Suicides vs. Murders'!L49</f>
        <v>Rhode Island</v>
      </c>
      <c r="D53" s="12"/>
      <c r="E53" s="17">
        <f>'Suicides vs. Murders'!M49</f>
        <v>19</v>
      </c>
      <c r="F53" s="17"/>
      <c r="G53" s="17">
        <f>'Suicides vs. Murders'!N49</f>
        <v>10.549450549450549</v>
      </c>
      <c r="H53" s="13"/>
      <c r="I53" s="13">
        <f>'Suicides vs. Murders'!O49</f>
        <v>1.8010416666666667</v>
      </c>
      <c r="J53" s="13"/>
      <c r="K53" s="13">
        <f>'Suicides vs. Murders'!P49</f>
        <v>0.5552342394447658</v>
      </c>
      <c r="L53" s="13"/>
      <c r="M53" s="44" t="str">
        <f>CHOOSE('Suicides vs. Murders'!$M$3,'Suicides vs. Murders'!S49,'Suicides vs. Murders'!S49,'Suicides vs. Murders'!S49,'Suicides vs. Murders'!T49,'Suicides vs. Murders'!U49)</f>
        <v>SN</v>
      </c>
      <c r="N53" s="21"/>
    </row>
    <row r="54" spans="2:14" x14ac:dyDescent="0.25">
      <c r="B54" s="20"/>
      <c r="C54" s="10" t="str">
        <f>'Suicides vs. Murders'!L50</f>
        <v>Montana</v>
      </c>
      <c r="D54" s="10"/>
      <c r="E54" s="16">
        <f>'Suicides vs. Murders'!M50</f>
        <v>14</v>
      </c>
      <c r="F54" s="16"/>
      <c r="G54" s="16">
        <f>'Suicides vs. Murders'!N50</f>
        <v>9.5609756097560972</v>
      </c>
      <c r="H54" s="11"/>
      <c r="I54" s="11">
        <f>'Suicides vs. Murders'!O50</f>
        <v>1.4642857142857144</v>
      </c>
      <c r="J54" s="11"/>
      <c r="K54" s="11">
        <f>'Suicides vs. Murders'!P50</f>
        <v>0.68292682926829262</v>
      </c>
      <c r="L54" s="11"/>
      <c r="M54" s="43" t="str">
        <f>CHOOSE('Suicides vs. Murders'!$M$3,'Suicides vs. Murders'!S50,'Suicides vs. Murders'!S50,'Suicides vs. Murders'!S50,'Suicides vs. Murders'!T50,'Suicides vs. Murders'!U50)</f>
        <v>SN</v>
      </c>
      <c r="N54" s="21"/>
    </row>
    <row r="55" spans="2:14" x14ac:dyDescent="0.25">
      <c r="B55" s="20"/>
      <c r="C55" s="12" t="str">
        <f>'Suicides vs. Murders'!L51</f>
        <v>Delaware</v>
      </c>
      <c r="D55" s="12"/>
      <c r="E55" s="17">
        <f>'Suicides vs. Murders'!M51</f>
        <v>37</v>
      </c>
      <c r="F55" s="17"/>
      <c r="G55" s="17">
        <f>'Suicides vs. Murders'!N51</f>
        <v>8.6363636363636367</v>
      </c>
      <c r="H55" s="13"/>
      <c r="I55" s="13">
        <f>'Suicides vs. Murders'!O51</f>
        <v>4.284210526315789</v>
      </c>
      <c r="J55" s="13"/>
      <c r="K55" s="13">
        <f>'Suicides vs. Murders'!P51</f>
        <v>0.23341523341523343</v>
      </c>
      <c r="L55" s="13"/>
      <c r="M55" s="44" t="str">
        <f>CHOOSE('Suicides vs. Murders'!$M$3,'Suicides vs. Murders'!S51,'Suicides vs. Murders'!S51,'Suicides vs. Murders'!S51,'Suicides vs. Murders'!T51,'Suicides vs. Murders'!U51)</f>
        <v>S N</v>
      </c>
      <c r="N55" s="21"/>
    </row>
    <row r="56" spans="2:14" x14ac:dyDescent="0.25">
      <c r="B56" s="20"/>
      <c r="C56" s="10" t="str">
        <f>'Suicides vs. Murders'!L52</f>
        <v>South Dakota</v>
      </c>
      <c r="D56" s="10"/>
      <c r="E56" s="16">
        <f>'Suicides vs. Murders'!M52</f>
        <v>15</v>
      </c>
      <c r="F56" s="16"/>
      <c r="G56" s="16">
        <f>'Suicides vs. Murders'!N52</f>
        <v>7.96875</v>
      </c>
      <c r="H56" s="11"/>
      <c r="I56" s="11">
        <f>'Suicides vs. Murders'!O52</f>
        <v>1.8823529411764706</v>
      </c>
      <c r="J56" s="11"/>
      <c r="K56" s="11">
        <f>'Suicides vs. Murders'!P52</f>
        <v>0.53125</v>
      </c>
      <c r="L56" s="11"/>
      <c r="M56" s="43" t="str">
        <f>CHOOSE('Suicides vs. Murders'!$M$3,'Suicides vs. Murders'!S52,'Suicides vs. Murders'!S52,'Suicides vs. Murders'!S52,'Suicides vs. Murders'!T52,'Suicides vs. Murders'!U52)</f>
        <v>SN</v>
      </c>
      <c r="N56" s="21"/>
    </row>
    <row r="57" spans="2:14" x14ac:dyDescent="0.25">
      <c r="B57" s="20"/>
      <c r="C57" s="12" t="str">
        <f>'Suicides vs. Murders'!L53</f>
        <v>Alaska</v>
      </c>
      <c r="D57" s="12"/>
      <c r="E57" s="17">
        <f>'Suicides vs. Murders'!M53</f>
        <v>43</v>
      </c>
      <c r="F57" s="17"/>
      <c r="G57" s="17">
        <f>'Suicides vs. Murders'!N53</f>
        <v>6.8348623853211006</v>
      </c>
      <c r="H57" s="13"/>
      <c r="I57" s="13">
        <f>'Suicides vs. Murders'!O53</f>
        <v>6.2912751677852352</v>
      </c>
      <c r="J57" s="13"/>
      <c r="K57" s="13">
        <f>'Suicides vs. Murders'!P53</f>
        <v>0.15895028803072328</v>
      </c>
      <c r="L57" s="13"/>
      <c r="M57" s="44" t="str">
        <f>CHOOSE('Suicides vs. Murders'!$M$3,'Suicides vs. Murders'!S53,'Suicides vs. Murders'!S53,'Suicides vs. Murders'!S53,'Suicides vs. Murders'!T53,'Suicides vs. Murders'!U53)</f>
        <v>S N</v>
      </c>
      <c r="N57" s="21"/>
    </row>
    <row r="58" spans="2:14" x14ac:dyDescent="0.25">
      <c r="B58" s="20"/>
      <c r="C58" s="10" t="str">
        <f>'Suicides vs. Murders'!L54</f>
        <v>North Dakota</v>
      </c>
      <c r="D58" s="10"/>
      <c r="E58" s="16">
        <f>'Suicides vs. Murders'!M54</f>
        <v>12</v>
      </c>
      <c r="F58" s="16"/>
      <c r="G58" s="16">
        <f>'Suicides vs. Murders'!N54</f>
        <v>6.3758389261744961</v>
      </c>
      <c r="H58" s="11"/>
      <c r="I58" s="11">
        <f>'Suicides vs. Murders'!O54</f>
        <v>1.8821052631578949</v>
      </c>
      <c r="J58" s="11"/>
      <c r="K58" s="11">
        <f>'Suicides vs. Murders'!P54</f>
        <v>0.5313199105145413</v>
      </c>
      <c r="L58" s="11"/>
      <c r="M58" s="43" t="str">
        <f>CHOOSE('Suicides vs. Murders'!$M$3,'Suicides vs. Murders'!S54,'Suicides vs. Murders'!S54,'Suicides vs. Murders'!S54,'Suicides vs. Murders'!T54,'Suicides vs. Murders'!U54)</f>
        <v>SN</v>
      </c>
      <c r="N58" s="21"/>
    </row>
    <row r="59" spans="2:14" x14ac:dyDescent="0.25">
      <c r="B59" s="20"/>
      <c r="C59" s="12" t="str">
        <f>'Suicides vs. Murders'!L55</f>
        <v>Vermont</v>
      </c>
      <c r="D59" s="12"/>
      <c r="E59" s="17">
        <f>'Suicides vs. Murders'!M55</f>
        <v>12</v>
      </c>
      <c r="F59" s="17"/>
      <c r="G59" s="17">
        <f>'Suicides vs. Murders'!N55</f>
        <v>6.2237762237762233</v>
      </c>
      <c r="H59" s="13"/>
      <c r="I59" s="13">
        <f>'Suicides vs. Murders'!O55</f>
        <v>1.9280898876404495</v>
      </c>
      <c r="J59" s="13"/>
      <c r="K59" s="13">
        <f>'Suicides vs. Murders'!P55</f>
        <v>0.51864801864801857</v>
      </c>
      <c r="L59" s="13"/>
      <c r="M59" s="44" t="str">
        <f>CHOOSE('Suicides vs. Murders'!$M$3,'Suicides vs. Murders'!S55,'Suicides vs. Murders'!S55,'Suicides vs. Murders'!S55,'Suicides vs. Murders'!T55,'Suicides vs. Murders'!U55)</f>
        <v>SN</v>
      </c>
      <c r="N59" s="21"/>
    </row>
    <row r="60" spans="2:14" x14ac:dyDescent="0.25">
      <c r="B60" s="20"/>
      <c r="C60" s="10" t="str">
        <f>'Suicides vs. Murders'!L56</f>
        <v>Wyoming</v>
      </c>
      <c r="D60" s="10"/>
      <c r="E60" s="16">
        <f>'Suicides vs. Murders'!M56</f>
        <v>16</v>
      </c>
      <c r="F60" s="16"/>
      <c r="G60" s="16">
        <f>'Suicides vs. Murders'!N56</f>
        <v>5.233160621761658</v>
      </c>
      <c r="H60" s="11"/>
      <c r="I60" s="11">
        <f>'Suicides vs. Murders'!O56</f>
        <v>3.0574257425742575</v>
      </c>
      <c r="J60" s="11"/>
      <c r="K60" s="11">
        <f>'Suicides vs. Murders'!P56</f>
        <v>0.32707253886010362</v>
      </c>
      <c r="L60" s="11"/>
      <c r="M60" s="43" t="str">
        <f>CHOOSE('Suicides vs. Murders'!$M$3,'Suicides vs. Murders'!S56,'Suicides vs. Murders'!S56,'Suicides vs. Murders'!S56,'Suicides vs. Murders'!T56,'Suicides vs. Murders'!U56)</f>
        <v>SN</v>
      </c>
      <c r="N60" s="21"/>
    </row>
    <row r="61" spans="2:14" x14ac:dyDescent="0.25">
      <c r="B61" s="20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1"/>
    </row>
    <row r="62" spans="2:14" ht="6" customHeight="1" x14ac:dyDescent="0.25">
      <c r="B62" s="23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4"/>
    </row>
  </sheetData>
  <mergeCells count="6">
    <mergeCell ref="C3:J3"/>
    <mergeCell ref="M9:M10"/>
    <mergeCell ref="E9:F9"/>
    <mergeCell ref="G9:H9"/>
    <mergeCell ref="C4:M4"/>
    <mergeCell ref="C5:M5"/>
  </mergeCells>
  <conditionalFormatting sqref="D11 F11 H11 J11 L11">
    <cfRule type="iconSet" priority="7">
      <iconSet iconSet="3ArrowsGray" showValue="0" reverse="1">
        <cfvo type="percent" val="0"/>
        <cfvo type="num" val="1" gte="0"/>
        <cfvo type="num" val="1.5"/>
      </iconSet>
    </cfRule>
  </conditionalFormatting>
  <conditionalFormatting sqref="F11 D11 H11 J11 L11">
    <cfRule type="expression" dxfId="5" priority="6">
      <formula>D11&lt;&gt;""</formula>
    </cfRule>
  </conditionalFormatting>
  <conditionalFormatting sqref="C11 E11 G11 I11 K11">
    <cfRule type="expression" dxfId="4" priority="5">
      <formula>D11&lt;&gt;""</formula>
    </cfRule>
  </conditionalFormatting>
  <conditionalFormatting sqref="E12:E60">
    <cfRule type="top10" dxfId="3" priority="4" rank="5"/>
  </conditionalFormatting>
  <conditionalFormatting sqref="G12:G60">
    <cfRule type="top10" dxfId="2" priority="3" rank="5"/>
  </conditionalFormatting>
  <conditionalFormatting sqref="I12:I60">
    <cfRule type="top10" dxfId="1" priority="2" rank="5"/>
  </conditionalFormatting>
  <conditionalFormatting sqref="K12:K60">
    <cfRule type="top10" dxfId="0" priority="1" rank="5"/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7</xdr:col>
                    <xdr:colOff>76200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8</xdr:col>
                    <xdr:colOff>361950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1"/>
  <sheetViews>
    <sheetView showGridLines="0" topLeftCell="A85" workbookViewId="0">
      <selection activeCell="G89" sqref="G89"/>
    </sheetView>
  </sheetViews>
  <sheetFormatPr defaultRowHeight="15" x14ac:dyDescent="0.25"/>
  <cols>
    <col min="1" max="1" width="3.5703125" customWidth="1"/>
    <col min="2" max="2" width="15.28515625" bestFit="1" customWidth="1"/>
    <col min="3" max="6" width="15.28515625" style="3" customWidth="1"/>
    <col min="7" max="7" width="13.42578125" customWidth="1"/>
    <col min="8" max="8" width="12.140625" customWidth="1"/>
    <col min="9" max="9" width="16" customWidth="1"/>
    <col min="11" max="11" width="13.28515625" customWidth="1"/>
    <col min="14" max="14" width="19" customWidth="1"/>
    <col min="19" max="19" width="56.7109375" bestFit="1" customWidth="1"/>
    <col min="20" max="21" width="50.42578125" customWidth="1"/>
  </cols>
  <sheetData>
    <row r="1" spans="2:21" ht="31.5" x14ac:dyDescent="0.5">
      <c r="B1" s="54" t="s">
        <v>68</v>
      </c>
      <c r="C1" s="54"/>
      <c r="D1" s="54"/>
      <c r="E1" s="54"/>
      <c r="F1" s="54"/>
      <c r="N1" s="2" t="str">
        <f>L7</f>
        <v>State</v>
      </c>
      <c r="S1" s="9"/>
    </row>
    <row r="2" spans="2:21" x14ac:dyDescent="0.25">
      <c r="K2" s="52" t="s">
        <v>53</v>
      </c>
      <c r="N2" s="2" t="str">
        <f>M7</f>
        <v>Murders</v>
      </c>
      <c r="S2" s="9"/>
    </row>
    <row r="3" spans="2:21" x14ac:dyDescent="0.25">
      <c r="H3" s="53" t="s">
        <v>51</v>
      </c>
      <c r="I3" s="46" t="str">
        <f>INDEX(lstOptions,M3)</f>
        <v>Suicides</v>
      </c>
      <c r="J3" s="3"/>
      <c r="K3" s="47" t="str">
        <f>IF(I3="State","A-Z","Smallest First")</f>
        <v>Smallest First</v>
      </c>
      <c r="M3" s="45">
        <v>3</v>
      </c>
      <c r="N3" s="2" t="str">
        <f>N7</f>
        <v>Suicides</v>
      </c>
      <c r="S3" s="2">
        <v>25</v>
      </c>
      <c r="T3" s="2">
        <v>2</v>
      </c>
      <c r="U3">
        <v>20</v>
      </c>
    </row>
    <row r="4" spans="2:21" x14ac:dyDescent="0.25">
      <c r="J4" s="3"/>
      <c r="K4" s="48" t="str">
        <f>IF(I3="State","Z-A","Largest First")</f>
        <v>Largest First</v>
      </c>
      <c r="M4" s="45">
        <v>2</v>
      </c>
      <c r="N4" s="2" t="str">
        <f>O7</f>
        <v>Murders per Suicide</v>
      </c>
      <c r="T4" s="49" t="s">
        <v>61</v>
      </c>
    </row>
    <row r="5" spans="2:21" x14ac:dyDescent="0.25">
      <c r="N5" s="2" t="str">
        <f>P7</f>
        <v>Suicides per Murder</v>
      </c>
    </row>
    <row r="6" spans="2:21" x14ac:dyDescent="0.25">
      <c r="B6" s="5" t="str">
        <f>IF(B7=$I$3,$M$4,"")</f>
        <v/>
      </c>
      <c r="C6" s="5" t="str">
        <f t="shared" ref="C6:F6" si="0">IF(C7=$I$3,$M$4,"")</f>
        <v/>
      </c>
      <c r="D6" s="5">
        <f t="shared" si="0"/>
        <v>2</v>
      </c>
      <c r="E6" s="5" t="str">
        <f t="shared" si="0"/>
        <v/>
      </c>
      <c r="F6" s="5" t="str">
        <f t="shared" si="0"/>
        <v/>
      </c>
      <c r="L6" s="2" t="s">
        <v>59</v>
      </c>
    </row>
    <row r="7" spans="2:21" x14ac:dyDescent="0.25">
      <c r="B7" s="1" t="s">
        <v>0</v>
      </c>
      <c r="C7" s="4" t="s">
        <v>52</v>
      </c>
      <c r="D7" s="4" t="s">
        <v>1</v>
      </c>
      <c r="E7" s="4" t="s">
        <v>58</v>
      </c>
      <c r="F7" s="4" t="s">
        <v>57</v>
      </c>
      <c r="G7" s="1" t="s">
        <v>55</v>
      </c>
      <c r="H7" s="1" t="s">
        <v>56</v>
      </c>
      <c r="I7" s="4" t="s">
        <v>54</v>
      </c>
      <c r="L7" s="2" t="str">
        <f>B7</f>
        <v>State</v>
      </c>
      <c r="M7" s="2" t="str">
        <f t="shared" ref="M7:P7" si="1">C7</f>
        <v>Murders</v>
      </c>
      <c r="N7" s="2" t="str">
        <f t="shared" si="1"/>
        <v>Suicides</v>
      </c>
      <c r="O7" s="2" t="str">
        <f t="shared" si="1"/>
        <v>Murders per Suicide</v>
      </c>
      <c r="P7" s="2" t="str">
        <f t="shared" si="1"/>
        <v>Suicides per Murder</v>
      </c>
      <c r="S7" s="2" t="s">
        <v>60</v>
      </c>
      <c r="T7" s="2" t="str">
        <f>O7</f>
        <v>Murders per Suicide</v>
      </c>
      <c r="U7" s="2" t="str">
        <f>P7</f>
        <v>Suicides per Murder</v>
      </c>
    </row>
    <row r="8" spans="2:21" x14ac:dyDescent="0.25">
      <c r="B8" s="2" t="s">
        <v>2</v>
      </c>
      <c r="C8" s="5">
        <v>385</v>
      </c>
      <c r="D8" s="6">
        <v>46.25</v>
      </c>
      <c r="E8" s="8">
        <f>C8/D8</f>
        <v>8.3243243243243246</v>
      </c>
      <c r="F8" s="8">
        <f>D8/C8</f>
        <v>0.12012987012987013</v>
      </c>
      <c r="G8" s="8">
        <f>INDEX(B8:F8,,$M$3)</f>
        <v>46.25</v>
      </c>
      <c r="H8" s="50">
        <f>IF($M$3=1,G8,G8+0.000000001*ROWS($G$8:G8))</f>
        <v>46.250000000999997</v>
      </c>
      <c r="I8" s="7">
        <f>COUNTIF($H$8:$H$56,CHOOSE($M$4,"&lt;"&amp;H8,"&gt;"&amp;H8))+1</f>
        <v>22</v>
      </c>
      <c r="K8" s="2">
        <v>1</v>
      </c>
      <c r="L8" s="2" t="str">
        <f>INDEX(B$8:B$56,MATCH($K8,$I$8:$I$56,0))</f>
        <v>California</v>
      </c>
      <c r="M8" s="2">
        <f t="shared" ref="M8:P8" si="2">INDEX(C$8:C$56,MATCH($K8,$I$8:$I$56,0))</f>
        <v>2249</v>
      </c>
      <c r="N8" s="2">
        <f t="shared" si="2"/>
        <v>363.83838383838383</v>
      </c>
      <c r="O8" s="50">
        <f t="shared" si="2"/>
        <v>6.1813159355913383</v>
      </c>
      <c r="P8" s="50">
        <f t="shared" si="2"/>
        <v>0.16177784963912131</v>
      </c>
      <c r="S8" s="51" t="str">
        <f>IF(M8&lt;N8,REPT(" ",M8/$S$3)&amp;"N"&amp;REPT(" ",(N8-M8)/$S$3)&amp;"S",REPT(" ",N8/$S$3)&amp;"S"&amp;REPT(" ",(M8-N8)/$S$3)&amp;"N")</f>
        <v>              S                                                                           N</v>
      </c>
      <c r="T8" s="51" t="str">
        <f>REPT(" ",O8*$T$3)&amp;$T$4</f>
        <v xml:space="preserve">            w</v>
      </c>
      <c r="U8" s="51" t="str">
        <f>REPT(" ",P8*$U$3)&amp;$T$4</f>
        <v xml:space="preserve">   w</v>
      </c>
    </row>
    <row r="9" spans="2:21" x14ac:dyDescent="0.25">
      <c r="B9" s="2" t="s">
        <v>3</v>
      </c>
      <c r="C9" s="5">
        <v>43</v>
      </c>
      <c r="D9" s="6">
        <v>6.8348623853211006</v>
      </c>
      <c r="E9" s="8">
        <f t="shared" ref="E9:E56" si="3">C9/D9</f>
        <v>6.2912751677852352</v>
      </c>
      <c r="F9" s="8">
        <f t="shared" ref="F9:F56" si="4">D9/C9</f>
        <v>0.15895028803072328</v>
      </c>
      <c r="G9" s="8">
        <f t="shared" ref="G9:G56" si="5">INDEX(B9:F9,,$M$3)</f>
        <v>6.8348623853211006</v>
      </c>
      <c r="H9" s="50">
        <f>IF($M$3=1,G9,G9+0.000000001*ROWS($G$8:G9))</f>
        <v>6.8348623873211007</v>
      </c>
      <c r="I9" s="7">
        <f t="shared" ref="I9:I56" si="6">COUNTIF($H$8:$H$56,CHOOSE($M$4,"&lt;"&amp;H9,"&gt;"&amp;H9))+1</f>
        <v>46</v>
      </c>
      <c r="K9" s="2">
        <v>2</v>
      </c>
      <c r="L9" s="2" t="str">
        <f t="shared" ref="L9:L56" si="7">INDEX(B$8:B$56,MATCH($K9,$I$8:$I$56,0))</f>
        <v>Texas</v>
      </c>
      <c r="M9" s="2">
        <f t="shared" ref="M9:M56" si="8">INDEX(C$8:C$56,MATCH($K9,$I$8:$I$56,0))</f>
        <v>1419</v>
      </c>
      <c r="N9" s="2">
        <f t="shared" ref="N9:N56" si="9">INDEX(D$8:D$56,MATCH($K9,$I$8:$I$56,0))</f>
        <v>238.52941176470591</v>
      </c>
      <c r="O9" s="50">
        <f t="shared" ref="O9:O56" si="10">INDEX(E$8:E$56,MATCH($K9,$I$8:$I$56,0))</f>
        <v>5.9489519112207141</v>
      </c>
      <c r="P9" s="50">
        <f t="shared" ref="P9:P56" si="11">INDEX(F$8:F$56,MATCH($K9,$I$8:$I$56,0))</f>
        <v>0.16809683704348549</v>
      </c>
      <c r="S9" s="51" t="str">
        <f t="shared" ref="S9:S56" si="12">IF(M9&lt;N9,REPT(" ",M9/$S$3)&amp;"N"&amp;REPT(" ",(N9-M9)/$S$3)&amp;"S",REPT(" ",N9/$S$3)&amp;"S"&amp;REPT(" ",(M9-N9)/$S$3)&amp;"N")</f>
        <v>         S                                               N</v>
      </c>
      <c r="T9" s="51" t="str">
        <f t="shared" ref="T9:U56" si="13">REPT(" ",O9*$T$3)&amp;$T$4</f>
        <v xml:space="preserve">           w</v>
      </c>
      <c r="U9" s="51" t="str">
        <f t="shared" ref="U9:U56" si="14">REPT(" ",P9*$U$3)&amp;$T$4</f>
        <v xml:space="preserve">   w</v>
      </c>
    </row>
    <row r="10" spans="2:21" x14ac:dyDescent="0.25">
      <c r="B10" s="2" t="s">
        <v>4</v>
      </c>
      <c r="C10" s="5">
        <v>464</v>
      </c>
      <c r="D10" s="6">
        <v>63.5</v>
      </c>
      <c r="E10" s="8">
        <f t="shared" si="3"/>
        <v>7.3070866141732287</v>
      </c>
      <c r="F10" s="8">
        <f t="shared" si="4"/>
        <v>0.13685344827586207</v>
      </c>
      <c r="G10" s="8">
        <f t="shared" si="5"/>
        <v>63.5</v>
      </c>
      <c r="H10" s="50">
        <f>IF($M$3=1,G10,G10+0.000000001*ROWS($G$8:G10))</f>
        <v>63.500000002999997</v>
      </c>
      <c r="I10" s="7">
        <f t="shared" si="6"/>
        <v>14</v>
      </c>
      <c r="K10" s="2">
        <v>3</v>
      </c>
      <c r="L10" s="2" t="str">
        <f t="shared" si="7"/>
        <v>New York</v>
      </c>
      <c r="M10" s="2">
        <f t="shared" si="8"/>
        <v>800</v>
      </c>
      <c r="N10" s="2">
        <f t="shared" si="9"/>
        <v>193.88888888888889</v>
      </c>
      <c r="O10" s="50">
        <f t="shared" si="10"/>
        <v>4.126074498567335</v>
      </c>
      <c r="P10" s="50">
        <f t="shared" si="11"/>
        <v>0.24236111111111111</v>
      </c>
      <c r="S10" s="51" t="str">
        <f t="shared" si="12"/>
        <v>       S                        N</v>
      </c>
      <c r="T10" s="51" t="str">
        <f t="shared" si="13"/>
        <v xml:space="preserve">        w</v>
      </c>
      <c r="U10" s="51" t="str">
        <f t="shared" si="14"/>
        <v xml:space="preserve">    w</v>
      </c>
    </row>
    <row r="11" spans="2:21" x14ac:dyDescent="0.25">
      <c r="B11" s="2" t="s">
        <v>5</v>
      </c>
      <c r="C11" s="5">
        <v>191</v>
      </c>
      <c r="D11" s="6">
        <v>28.30985915492958</v>
      </c>
      <c r="E11" s="8">
        <f t="shared" si="3"/>
        <v>6.7467661691542284</v>
      </c>
      <c r="F11" s="8">
        <f t="shared" si="4"/>
        <v>0.14821915787921247</v>
      </c>
      <c r="G11" s="8">
        <f t="shared" si="5"/>
        <v>28.30985915492958</v>
      </c>
      <c r="H11" s="50">
        <f>IF($M$3=1,G11,G11+0.000000001*ROWS($G$8:G11))</f>
        <v>28.30985915892958</v>
      </c>
      <c r="I11" s="7">
        <f t="shared" si="6"/>
        <v>31</v>
      </c>
      <c r="K11" s="2">
        <v>4</v>
      </c>
      <c r="L11" s="2" t="str">
        <f t="shared" si="7"/>
        <v>Illinois</v>
      </c>
      <c r="M11" s="2">
        <f t="shared" si="8"/>
        <v>463</v>
      </c>
      <c r="N11" s="2">
        <f t="shared" si="9"/>
        <v>128.83720930232559</v>
      </c>
      <c r="O11" s="50">
        <f t="shared" si="10"/>
        <v>3.5936823104693136</v>
      </c>
      <c r="P11" s="50">
        <f t="shared" si="11"/>
        <v>0.27826611080415892</v>
      </c>
      <c r="S11" s="51" t="str">
        <f t="shared" si="12"/>
        <v>     S             N</v>
      </c>
      <c r="T11" s="51" t="str">
        <f t="shared" si="13"/>
        <v xml:space="preserve">       w</v>
      </c>
      <c r="U11" s="51" t="str">
        <f t="shared" si="14"/>
        <v xml:space="preserve">     w</v>
      </c>
    </row>
    <row r="12" spans="2:21" x14ac:dyDescent="0.25">
      <c r="B12" s="2" t="s">
        <v>6</v>
      </c>
      <c r="C12" s="5">
        <v>2249</v>
      </c>
      <c r="D12" s="6">
        <v>363.83838383838383</v>
      </c>
      <c r="E12" s="8">
        <f t="shared" si="3"/>
        <v>6.1813159355913383</v>
      </c>
      <c r="F12" s="8">
        <f t="shared" si="4"/>
        <v>0.16177784963912131</v>
      </c>
      <c r="G12" s="8">
        <f t="shared" si="5"/>
        <v>363.83838383838383</v>
      </c>
      <c r="H12" s="50">
        <f>IF($M$3=1,G12,G12+0.000000001*ROWS($G$8:G12))</f>
        <v>363.83838384338384</v>
      </c>
      <c r="I12" s="7">
        <f t="shared" si="6"/>
        <v>1</v>
      </c>
      <c r="K12" s="2">
        <v>5</v>
      </c>
      <c r="L12" s="2" t="str">
        <f t="shared" si="7"/>
        <v>Pennsylvania</v>
      </c>
      <c r="M12" s="2">
        <f t="shared" si="8"/>
        <v>719</v>
      </c>
      <c r="N12" s="2">
        <f t="shared" si="9"/>
        <v>124.22413793103449</v>
      </c>
      <c r="O12" s="50">
        <f t="shared" si="10"/>
        <v>5.7879250520471892</v>
      </c>
      <c r="P12" s="50">
        <f t="shared" si="11"/>
        <v>0.17277348808210638</v>
      </c>
      <c r="S12" s="51" t="str">
        <f t="shared" si="12"/>
        <v>    S                       N</v>
      </c>
      <c r="T12" s="51" t="str">
        <f t="shared" si="13"/>
        <v xml:space="preserve">           w</v>
      </c>
      <c r="U12" s="51" t="str">
        <f t="shared" si="14"/>
        <v xml:space="preserve">   w</v>
      </c>
    </row>
    <row r="13" spans="2:21" x14ac:dyDescent="0.25">
      <c r="B13" s="2" t="s">
        <v>7</v>
      </c>
      <c r="C13" s="5">
        <v>150</v>
      </c>
      <c r="D13" s="6">
        <v>48.562874251497007</v>
      </c>
      <c r="E13" s="8">
        <f t="shared" si="3"/>
        <v>3.0887792848335387</v>
      </c>
      <c r="F13" s="8">
        <f t="shared" si="4"/>
        <v>0.32375249500998005</v>
      </c>
      <c r="G13" s="8">
        <f t="shared" si="5"/>
        <v>48.562874251497007</v>
      </c>
      <c r="H13" s="50">
        <f>IF($M$3=1,G13,G13+0.000000001*ROWS($G$8:G13))</f>
        <v>48.562874257497008</v>
      </c>
      <c r="I13" s="7">
        <f t="shared" si="6"/>
        <v>21</v>
      </c>
      <c r="K13" s="2">
        <v>6</v>
      </c>
      <c r="L13" s="2" t="str">
        <f t="shared" si="7"/>
        <v>Ohio</v>
      </c>
      <c r="M13" s="2">
        <f t="shared" si="8"/>
        <v>486</v>
      </c>
      <c r="N13" s="2">
        <f t="shared" si="9"/>
        <v>114.60176991150442</v>
      </c>
      <c r="O13" s="50">
        <f t="shared" si="10"/>
        <v>4.2407722007722013</v>
      </c>
      <c r="P13" s="50">
        <f t="shared" si="11"/>
        <v>0.23580611092902143</v>
      </c>
      <c r="S13" s="51" t="str">
        <f t="shared" si="12"/>
        <v>    S              N</v>
      </c>
      <c r="T13" s="51" t="str">
        <f t="shared" si="13"/>
        <v xml:space="preserve">        w</v>
      </c>
      <c r="U13" s="51" t="str">
        <f t="shared" si="14"/>
        <v xml:space="preserve">    w</v>
      </c>
    </row>
    <row r="14" spans="2:21" x14ac:dyDescent="0.25">
      <c r="B14" s="2" t="s">
        <v>8</v>
      </c>
      <c r="C14" s="5">
        <v>95</v>
      </c>
      <c r="D14" s="6">
        <v>35.194805194805191</v>
      </c>
      <c r="E14" s="8">
        <f t="shared" si="3"/>
        <v>2.6992619926199266</v>
      </c>
      <c r="F14" s="8">
        <f t="shared" si="4"/>
        <v>0.37047163362952834</v>
      </c>
      <c r="G14" s="8">
        <f t="shared" si="5"/>
        <v>35.194805194805191</v>
      </c>
      <c r="H14" s="50">
        <f>IF($M$3=1,G14,G14+0.000000001*ROWS($G$8:G14))</f>
        <v>35.194805201805188</v>
      </c>
      <c r="I14" s="7">
        <f t="shared" si="6"/>
        <v>28</v>
      </c>
      <c r="K14" s="2">
        <v>7</v>
      </c>
      <c r="L14" s="2" t="str">
        <f t="shared" si="7"/>
        <v>Michigan</v>
      </c>
      <c r="M14" s="2">
        <f t="shared" si="8"/>
        <v>672</v>
      </c>
      <c r="N14" s="2">
        <f t="shared" si="9"/>
        <v>100.98214285714286</v>
      </c>
      <c r="O14" s="50">
        <f t="shared" si="10"/>
        <v>6.6546419098143232</v>
      </c>
      <c r="P14" s="50">
        <f t="shared" si="11"/>
        <v>0.15027104591836735</v>
      </c>
      <c r="S14" s="51" t="str">
        <f t="shared" si="12"/>
        <v>    S                      N</v>
      </c>
      <c r="T14" s="51" t="str">
        <f t="shared" si="13"/>
        <v xml:space="preserve">             w</v>
      </c>
      <c r="U14" s="51" t="str">
        <f t="shared" si="14"/>
        <v xml:space="preserve">   w</v>
      </c>
    </row>
    <row r="15" spans="2:21" x14ac:dyDescent="0.25">
      <c r="B15" s="2" t="s">
        <v>9</v>
      </c>
      <c r="C15" s="5">
        <v>37</v>
      </c>
      <c r="D15" s="6">
        <v>8.6363636363636367</v>
      </c>
      <c r="E15" s="8">
        <f t="shared" si="3"/>
        <v>4.284210526315789</v>
      </c>
      <c r="F15" s="8">
        <f t="shared" si="4"/>
        <v>0.23341523341523343</v>
      </c>
      <c r="G15" s="8">
        <f t="shared" si="5"/>
        <v>8.6363636363636367</v>
      </c>
      <c r="H15" s="50">
        <f>IF($M$3=1,G15,G15+0.000000001*ROWS($G$8:G15))</f>
        <v>8.6363636443636373</v>
      </c>
      <c r="I15" s="7">
        <f t="shared" si="6"/>
        <v>44</v>
      </c>
      <c r="K15" s="2">
        <v>8</v>
      </c>
      <c r="L15" s="2" t="str">
        <f t="shared" si="7"/>
        <v>Georgia</v>
      </c>
      <c r="M15" s="2">
        <f t="shared" si="8"/>
        <v>674</v>
      </c>
      <c r="N15" s="2">
        <f t="shared" si="9"/>
        <v>95.865384615384613</v>
      </c>
      <c r="O15" s="50">
        <f t="shared" si="10"/>
        <v>7.0306920762286866</v>
      </c>
      <c r="P15" s="50">
        <f t="shared" si="11"/>
        <v>0.14223350833143117</v>
      </c>
      <c r="S15" s="51" t="str">
        <f t="shared" si="12"/>
        <v>   S                       N</v>
      </c>
      <c r="T15" s="51" t="str">
        <f t="shared" si="13"/>
        <v xml:space="preserve">              w</v>
      </c>
      <c r="U15" s="51" t="str">
        <f t="shared" si="14"/>
        <v xml:space="preserve">  w</v>
      </c>
    </row>
    <row r="16" spans="2:21" x14ac:dyDescent="0.25">
      <c r="B16" s="2" t="s">
        <v>10</v>
      </c>
      <c r="C16" s="5">
        <v>674</v>
      </c>
      <c r="D16" s="6">
        <v>95.865384615384613</v>
      </c>
      <c r="E16" s="8">
        <f t="shared" si="3"/>
        <v>7.0306920762286866</v>
      </c>
      <c r="F16" s="8">
        <f t="shared" si="4"/>
        <v>0.14223350833143117</v>
      </c>
      <c r="G16" s="8">
        <f t="shared" si="5"/>
        <v>95.865384615384613</v>
      </c>
      <c r="H16" s="50">
        <f>IF($M$3=1,G16,G16+0.000000001*ROWS($G$8:G16))</f>
        <v>95.865384624384617</v>
      </c>
      <c r="I16" s="7">
        <f t="shared" si="6"/>
        <v>8</v>
      </c>
      <c r="K16" s="2">
        <v>9</v>
      </c>
      <c r="L16" s="2" t="str">
        <f t="shared" si="7"/>
        <v>North Carolina</v>
      </c>
      <c r="M16" s="2">
        <f t="shared" si="8"/>
        <v>555</v>
      </c>
      <c r="N16" s="2">
        <f t="shared" si="9"/>
        <v>90.504201680672267</v>
      </c>
      <c r="O16" s="50">
        <f t="shared" si="10"/>
        <v>6.1323119777158777</v>
      </c>
      <c r="P16" s="50">
        <f t="shared" si="11"/>
        <v>0.16307063365886895</v>
      </c>
      <c r="S16" s="51" t="str">
        <f t="shared" si="12"/>
        <v>   S                  N</v>
      </c>
      <c r="T16" s="51" t="str">
        <f t="shared" si="13"/>
        <v xml:space="preserve">            w</v>
      </c>
      <c r="U16" s="51" t="str">
        <f t="shared" si="14"/>
        <v xml:space="preserve">   w</v>
      </c>
    </row>
    <row r="17" spans="2:21" x14ac:dyDescent="0.25">
      <c r="B17" s="2" t="s">
        <v>11</v>
      </c>
      <c r="C17" s="5">
        <v>12</v>
      </c>
      <c r="D17" s="6">
        <v>12.788461538461538</v>
      </c>
      <c r="E17" s="8">
        <f t="shared" si="3"/>
        <v>0.93834586466165415</v>
      </c>
      <c r="F17" s="8">
        <f t="shared" si="4"/>
        <v>1.0657051282051282</v>
      </c>
      <c r="G17" s="8">
        <f t="shared" si="5"/>
        <v>12.788461538461538</v>
      </c>
      <c r="H17" s="50">
        <f>IF($M$3=1,G17,G17+0.000000001*ROWS($G$8:G17))</f>
        <v>12.788461548461539</v>
      </c>
      <c r="I17" s="7">
        <f t="shared" si="6"/>
        <v>41</v>
      </c>
      <c r="K17" s="2">
        <v>10</v>
      </c>
      <c r="L17" s="2" t="str">
        <f t="shared" si="7"/>
        <v>New Jersey</v>
      </c>
      <c r="M17" s="2">
        <f t="shared" si="8"/>
        <v>380</v>
      </c>
      <c r="N17" s="2">
        <f t="shared" si="9"/>
        <v>86.376811594202891</v>
      </c>
      <c r="O17" s="50">
        <f t="shared" si="10"/>
        <v>4.3993288590604029</v>
      </c>
      <c r="P17" s="50">
        <f t="shared" si="11"/>
        <v>0.22730739893211288</v>
      </c>
      <c r="S17" s="51" t="str">
        <f t="shared" si="12"/>
        <v>   S           N</v>
      </c>
      <c r="T17" s="51" t="str">
        <f t="shared" si="13"/>
        <v xml:space="preserve">        w</v>
      </c>
      <c r="U17" s="51" t="str">
        <f t="shared" si="14"/>
        <v xml:space="preserve">    w</v>
      </c>
    </row>
    <row r="18" spans="2:21" x14ac:dyDescent="0.25">
      <c r="B18" s="2" t="s">
        <v>12</v>
      </c>
      <c r="C18" s="5">
        <v>49</v>
      </c>
      <c r="D18" s="6">
        <v>14.966442953020135</v>
      </c>
      <c r="E18" s="8">
        <f t="shared" si="3"/>
        <v>3.2739910313901346</v>
      </c>
      <c r="F18" s="8">
        <f t="shared" si="4"/>
        <v>0.30543761128612518</v>
      </c>
      <c r="G18" s="8">
        <f t="shared" si="5"/>
        <v>14.966442953020135</v>
      </c>
      <c r="H18" s="50">
        <f>IF($M$3=1,G18,G18+0.000000001*ROWS($G$8:G18))</f>
        <v>14.966442964020134</v>
      </c>
      <c r="I18" s="7">
        <f t="shared" si="6"/>
        <v>38</v>
      </c>
      <c r="K18" s="2">
        <v>11</v>
      </c>
      <c r="L18" s="2" t="str">
        <f t="shared" si="7"/>
        <v>Virginia</v>
      </c>
      <c r="M18" s="2">
        <f t="shared" si="8"/>
        <v>406</v>
      </c>
      <c r="N18" s="2">
        <f t="shared" si="9"/>
        <v>77.192982456140342</v>
      </c>
      <c r="O18" s="50">
        <f t="shared" si="10"/>
        <v>5.2595454545454547</v>
      </c>
      <c r="P18" s="50">
        <f t="shared" si="11"/>
        <v>0.19013049866044418</v>
      </c>
      <c r="S18" s="51" t="str">
        <f t="shared" si="12"/>
        <v>   S             N</v>
      </c>
      <c r="T18" s="51" t="str">
        <f t="shared" si="13"/>
        <v xml:space="preserve">          w</v>
      </c>
      <c r="U18" s="51" t="str">
        <f t="shared" si="14"/>
        <v xml:space="preserve">   w</v>
      </c>
    </row>
    <row r="19" spans="2:21" x14ac:dyDescent="0.25">
      <c r="B19" s="2" t="s">
        <v>13</v>
      </c>
      <c r="C19" s="5">
        <v>463</v>
      </c>
      <c r="D19" s="6">
        <v>128.83720930232559</v>
      </c>
      <c r="E19" s="8">
        <f t="shared" si="3"/>
        <v>3.5936823104693136</v>
      </c>
      <c r="F19" s="8">
        <f t="shared" si="4"/>
        <v>0.27826611080415892</v>
      </c>
      <c r="G19" s="8">
        <f t="shared" si="5"/>
        <v>128.83720930232559</v>
      </c>
      <c r="H19" s="50">
        <f>IF($M$3=1,G19,G19+0.000000001*ROWS($G$8:G19))</f>
        <v>128.83720931432558</v>
      </c>
      <c r="I19" s="7">
        <f t="shared" si="6"/>
        <v>4</v>
      </c>
      <c r="K19" s="2">
        <v>12</v>
      </c>
      <c r="L19" s="2" t="str">
        <f t="shared" si="7"/>
        <v>Washington</v>
      </c>
      <c r="M19" s="2">
        <f t="shared" si="8"/>
        <v>170</v>
      </c>
      <c r="N19" s="2">
        <f t="shared" si="9"/>
        <v>64.552238805970148</v>
      </c>
      <c r="O19" s="50">
        <f t="shared" si="10"/>
        <v>2.6335260115606935</v>
      </c>
      <c r="P19" s="50">
        <f t="shared" si="11"/>
        <v>0.3797190517998244</v>
      </c>
      <c r="S19" s="51" t="str">
        <f t="shared" si="12"/>
        <v>  S    N</v>
      </c>
      <c r="T19" s="51" t="str">
        <f t="shared" si="13"/>
        <v xml:space="preserve">     w</v>
      </c>
      <c r="U19" s="51" t="str">
        <f t="shared" si="14"/>
        <v xml:space="preserve">       w</v>
      </c>
    </row>
    <row r="20" spans="2:21" x14ac:dyDescent="0.25">
      <c r="B20" s="2" t="s">
        <v>14</v>
      </c>
      <c r="C20" s="5">
        <v>333</v>
      </c>
      <c r="D20" s="6">
        <v>63.2</v>
      </c>
      <c r="E20" s="8">
        <f t="shared" si="3"/>
        <v>5.268987341772152</v>
      </c>
      <c r="F20" s="8">
        <f t="shared" si="4"/>
        <v>0.1897897897897898</v>
      </c>
      <c r="G20" s="8">
        <f t="shared" si="5"/>
        <v>63.2</v>
      </c>
      <c r="H20" s="50">
        <f>IF($M$3=1,G20,G20+0.000000001*ROWS($G$8:G20))</f>
        <v>63.200000013</v>
      </c>
      <c r="I20" s="7">
        <f t="shared" si="6"/>
        <v>15</v>
      </c>
      <c r="K20" s="2">
        <v>13</v>
      </c>
      <c r="L20" s="2" t="str">
        <f t="shared" si="7"/>
        <v>Massachusetts</v>
      </c>
      <c r="M20" s="2">
        <f t="shared" si="8"/>
        <v>182</v>
      </c>
      <c r="N20" s="2">
        <f t="shared" si="9"/>
        <v>64.5</v>
      </c>
      <c r="O20" s="50">
        <f t="shared" si="10"/>
        <v>2.8217054263565893</v>
      </c>
      <c r="P20" s="50">
        <f t="shared" si="11"/>
        <v>0.35439560439560441</v>
      </c>
      <c r="S20" s="51" t="str">
        <f t="shared" si="12"/>
        <v>  S    N</v>
      </c>
      <c r="T20" s="51" t="str">
        <f t="shared" si="13"/>
        <v xml:space="preserve">     w</v>
      </c>
      <c r="U20" s="51" t="str">
        <f t="shared" si="14"/>
        <v xml:space="preserve">       w</v>
      </c>
    </row>
    <row r="21" spans="2:21" x14ac:dyDescent="0.25">
      <c r="B21" s="2" t="s">
        <v>15</v>
      </c>
      <c r="C21" s="5">
        <v>36</v>
      </c>
      <c r="D21" s="6">
        <v>29.814814814814813</v>
      </c>
      <c r="E21" s="8">
        <f t="shared" si="3"/>
        <v>1.2074534161490684</v>
      </c>
      <c r="F21" s="8">
        <f t="shared" si="4"/>
        <v>0.82818930041152261</v>
      </c>
      <c r="G21" s="8">
        <f t="shared" si="5"/>
        <v>29.814814814814813</v>
      </c>
      <c r="H21" s="50">
        <f>IF($M$3=1,G21,G21+0.000000001*ROWS($G$8:G21))</f>
        <v>29.814814828814814</v>
      </c>
      <c r="I21" s="7">
        <f t="shared" si="6"/>
        <v>29</v>
      </c>
      <c r="K21" s="2">
        <v>14</v>
      </c>
      <c r="L21" s="2" t="str">
        <f t="shared" si="7"/>
        <v>Arizona</v>
      </c>
      <c r="M21" s="2">
        <f t="shared" si="8"/>
        <v>464</v>
      </c>
      <c r="N21" s="2">
        <f t="shared" si="9"/>
        <v>63.5</v>
      </c>
      <c r="O21" s="50">
        <f t="shared" si="10"/>
        <v>7.3070866141732287</v>
      </c>
      <c r="P21" s="50">
        <f t="shared" si="11"/>
        <v>0.13685344827586207</v>
      </c>
      <c r="S21" s="51" t="str">
        <f t="shared" si="12"/>
        <v>  S                N</v>
      </c>
      <c r="T21" s="51" t="str">
        <f t="shared" si="13"/>
        <v xml:space="preserve">              w</v>
      </c>
      <c r="U21" s="51" t="str">
        <f t="shared" si="14"/>
        <v xml:space="preserve">  w</v>
      </c>
    </row>
    <row r="22" spans="2:21" x14ac:dyDescent="0.25">
      <c r="B22" s="2" t="s">
        <v>16</v>
      </c>
      <c r="C22" s="5">
        <v>104</v>
      </c>
      <c r="D22" s="6">
        <v>27.681159420289852</v>
      </c>
      <c r="E22" s="8">
        <f t="shared" si="3"/>
        <v>3.7570680628272255</v>
      </c>
      <c r="F22" s="8">
        <f t="shared" si="4"/>
        <v>0.26616499442586394</v>
      </c>
      <c r="G22" s="8">
        <f t="shared" si="5"/>
        <v>27.681159420289852</v>
      </c>
      <c r="H22" s="50">
        <f>IF($M$3=1,G22,G22+0.000000001*ROWS($G$8:G22))</f>
        <v>27.681159435289853</v>
      </c>
      <c r="I22" s="7">
        <f t="shared" si="6"/>
        <v>32</v>
      </c>
      <c r="K22" s="2">
        <v>15</v>
      </c>
      <c r="L22" s="2" t="str">
        <f t="shared" si="7"/>
        <v>Indiana</v>
      </c>
      <c r="M22" s="2">
        <f t="shared" si="8"/>
        <v>333</v>
      </c>
      <c r="N22" s="2">
        <f t="shared" si="9"/>
        <v>63.2</v>
      </c>
      <c r="O22" s="50">
        <f t="shared" si="10"/>
        <v>5.268987341772152</v>
      </c>
      <c r="P22" s="50">
        <f t="shared" si="11"/>
        <v>0.1897897897897898</v>
      </c>
      <c r="S22" s="51" t="str">
        <f t="shared" si="12"/>
        <v>  S          N</v>
      </c>
      <c r="T22" s="51" t="str">
        <f t="shared" si="13"/>
        <v xml:space="preserve">          w</v>
      </c>
      <c r="U22" s="51" t="str">
        <f t="shared" si="14"/>
        <v xml:space="preserve">   w</v>
      </c>
    </row>
    <row r="23" spans="2:21" x14ac:dyDescent="0.25">
      <c r="B23" s="2" t="s">
        <v>17</v>
      </c>
      <c r="C23" s="5">
        <v>196</v>
      </c>
      <c r="D23" s="6">
        <v>42.41830065359477</v>
      </c>
      <c r="E23" s="8">
        <f t="shared" si="3"/>
        <v>4.6206471494607086</v>
      </c>
      <c r="F23" s="8">
        <f t="shared" si="4"/>
        <v>0.21641990129385086</v>
      </c>
      <c r="G23" s="8">
        <f t="shared" si="5"/>
        <v>42.41830065359477</v>
      </c>
      <c r="H23" s="50">
        <f>IF($M$3=1,G23,G23+0.000000001*ROWS($G$8:G23))</f>
        <v>42.418300669594771</v>
      </c>
      <c r="I23" s="7">
        <f t="shared" si="6"/>
        <v>25</v>
      </c>
      <c r="K23" s="2">
        <v>16</v>
      </c>
      <c r="L23" s="2" t="str">
        <f t="shared" si="7"/>
        <v>Tennessee</v>
      </c>
      <c r="M23" s="2">
        <f t="shared" si="8"/>
        <v>397</v>
      </c>
      <c r="N23" s="2">
        <f t="shared" si="9"/>
        <v>61.605839416058394</v>
      </c>
      <c r="O23" s="50">
        <f t="shared" si="10"/>
        <v>6.4441943127962089</v>
      </c>
      <c r="P23" s="50">
        <f t="shared" si="11"/>
        <v>0.155178436816268</v>
      </c>
      <c r="S23" s="51" t="str">
        <f t="shared" si="12"/>
        <v>  S             N</v>
      </c>
      <c r="T23" s="51" t="str">
        <f t="shared" si="13"/>
        <v xml:space="preserve">            w</v>
      </c>
      <c r="U23" s="51" t="str">
        <f t="shared" si="14"/>
        <v xml:space="preserve">   w</v>
      </c>
    </row>
    <row r="24" spans="2:21" x14ac:dyDescent="0.25">
      <c r="B24" s="2" t="s">
        <v>18</v>
      </c>
      <c r="C24" s="5">
        <v>577</v>
      </c>
      <c r="D24" s="6">
        <v>42.786885245901644</v>
      </c>
      <c r="E24" s="8">
        <f t="shared" si="3"/>
        <v>13.485440613026819</v>
      </c>
      <c r="F24" s="8">
        <f t="shared" si="4"/>
        <v>7.415404721993353E-2</v>
      </c>
      <c r="G24" s="8">
        <f t="shared" si="5"/>
        <v>42.786885245901644</v>
      </c>
      <c r="H24" s="50">
        <f>IF($M$3=1,G24,G24+0.000000001*ROWS($G$8:G24))</f>
        <v>42.786885262901642</v>
      </c>
      <c r="I24" s="7">
        <f t="shared" si="6"/>
        <v>24</v>
      </c>
      <c r="K24" s="2">
        <v>17</v>
      </c>
      <c r="L24" s="2" t="str">
        <f t="shared" si="7"/>
        <v>Missouri</v>
      </c>
      <c r="M24" s="2">
        <f t="shared" si="8"/>
        <v>351</v>
      </c>
      <c r="N24" s="2">
        <f t="shared" si="9"/>
        <v>58.978102189781026</v>
      </c>
      <c r="O24" s="50">
        <f t="shared" si="10"/>
        <v>5.951361386138613</v>
      </c>
      <c r="P24" s="50">
        <f t="shared" si="11"/>
        <v>0.16802878116746731</v>
      </c>
      <c r="S24" s="51" t="str">
        <f t="shared" si="12"/>
        <v>  S           N</v>
      </c>
      <c r="T24" s="51" t="str">
        <f t="shared" si="13"/>
        <v xml:space="preserve">           w</v>
      </c>
      <c r="U24" s="51" t="str">
        <f t="shared" si="14"/>
        <v xml:space="preserve">   w</v>
      </c>
    </row>
    <row r="25" spans="2:21" x14ac:dyDescent="0.25">
      <c r="B25" s="2" t="s">
        <v>19</v>
      </c>
      <c r="C25" s="5">
        <v>21</v>
      </c>
      <c r="D25" s="6">
        <v>13.172413793103448</v>
      </c>
      <c r="E25" s="8">
        <f t="shared" si="3"/>
        <v>1.5942408376963351</v>
      </c>
      <c r="F25" s="8">
        <f t="shared" si="4"/>
        <v>0.62725779967159279</v>
      </c>
      <c r="G25" s="8">
        <f t="shared" si="5"/>
        <v>13.172413793103448</v>
      </c>
      <c r="H25" s="50">
        <f>IF($M$3=1,G25,G25+0.000000001*ROWS($G$8:G25))</f>
        <v>13.172413811103448</v>
      </c>
      <c r="I25" s="7">
        <f t="shared" si="6"/>
        <v>39</v>
      </c>
      <c r="K25" s="2">
        <v>18</v>
      </c>
      <c r="L25" s="2" t="str">
        <f t="shared" si="7"/>
        <v>Maryland</v>
      </c>
      <c r="M25" s="2">
        <f t="shared" si="8"/>
        <v>553</v>
      </c>
      <c r="N25" s="2">
        <f t="shared" si="9"/>
        <v>56.304347826086961</v>
      </c>
      <c r="O25" s="50">
        <f t="shared" si="10"/>
        <v>9.8216216216216203</v>
      </c>
      <c r="P25" s="50">
        <f t="shared" si="11"/>
        <v>0.10181618051733628</v>
      </c>
      <c r="S25" s="51" t="str">
        <f t="shared" si="12"/>
        <v>  S                   N</v>
      </c>
      <c r="T25" s="51" t="str">
        <f t="shared" si="13"/>
        <v xml:space="preserve">                   w</v>
      </c>
      <c r="U25" s="51" t="str">
        <f t="shared" si="14"/>
        <v xml:space="preserve">  w</v>
      </c>
    </row>
    <row r="26" spans="2:21" x14ac:dyDescent="0.25">
      <c r="B26" s="2" t="s">
        <v>20</v>
      </c>
      <c r="C26" s="5">
        <v>553</v>
      </c>
      <c r="D26" s="6">
        <v>56.304347826086961</v>
      </c>
      <c r="E26" s="8">
        <f t="shared" si="3"/>
        <v>9.8216216216216203</v>
      </c>
      <c r="F26" s="8">
        <f t="shared" si="4"/>
        <v>0.10181618051733628</v>
      </c>
      <c r="G26" s="8">
        <f t="shared" si="5"/>
        <v>56.304347826086961</v>
      </c>
      <c r="H26" s="50">
        <f>IF($M$3=1,G26,G26+0.000000001*ROWS($G$8:G26))</f>
        <v>56.304347845086959</v>
      </c>
      <c r="I26" s="7">
        <f t="shared" si="6"/>
        <v>18</v>
      </c>
      <c r="K26" s="2">
        <v>19</v>
      </c>
      <c r="L26" s="2" t="str">
        <f t="shared" si="7"/>
        <v>Wisconsin</v>
      </c>
      <c r="M26" s="2">
        <f t="shared" si="8"/>
        <v>182</v>
      </c>
      <c r="N26" s="2">
        <f t="shared" si="9"/>
        <v>56.07692307692308</v>
      </c>
      <c r="O26" s="50">
        <f t="shared" si="10"/>
        <v>3.2455418381344305</v>
      </c>
      <c r="P26" s="50">
        <f t="shared" si="11"/>
        <v>0.30811496196111582</v>
      </c>
      <c r="S26" s="51" t="str">
        <f t="shared" si="12"/>
        <v>  S     N</v>
      </c>
      <c r="T26" s="51" t="str">
        <f t="shared" si="13"/>
        <v xml:space="preserve">      w</v>
      </c>
      <c r="U26" s="51" t="str">
        <f t="shared" si="14"/>
        <v xml:space="preserve">      w</v>
      </c>
    </row>
    <row r="27" spans="2:21" x14ac:dyDescent="0.25">
      <c r="B27" s="2" t="s">
        <v>21</v>
      </c>
      <c r="C27" s="5">
        <v>182</v>
      </c>
      <c r="D27" s="6">
        <v>64.5</v>
      </c>
      <c r="E27" s="8">
        <f t="shared" si="3"/>
        <v>2.8217054263565893</v>
      </c>
      <c r="F27" s="8">
        <f t="shared" si="4"/>
        <v>0.35439560439560441</v>
      </c>
      <c r="G27" s="8">
        <f t="shared" si="5"/>
        <v>64.5</v>
      </c>
      <c r="H27" s="50">
        <f>IF($M$3=1,G27,G27+0.000000001*ROWS($G$8:G27))</f>
        <v>64.500000020000002</v>
      </c>
      <c r="I27" s="7">
        <f t="shared" si="6"/>
        <v>13</v>
      </c>
      <c r="K27" s="2">
        <v>20</v>
      </c>
      <c r="L27" s="2" t="str">
        <f t="shared" si="7"/>
        <v>Minnesota</v>
      </c>
      <c r="M27" s="2">
        <f t="shared" si="8"/>
        <v>107</v>
      </c>
      <c r="N27" s="2">
        <f t="shared" si="9"/>
        <v>52</v>
      </c>
      <c r="O27" s="50">
        <f t="shared" si="10"/>
        <v>2.0576923076923075</v>
      </c>
      <c r="P27" s="50">
        <f t="shared" si="11"/>
        <v>0.48598130841121495</v>
      </c>
      <c r="S27" s="51" t="str">
        <f t="shared" si="12"/>
        <v>  S  N</v>
      </c>
      <c r="T27" s="51" t="str">
        <f t="shared" si="13"/>
        <v xml:space="preserve">    w</v>
      </c>
      <c r="U27" s="51" t="str">
        <f t="shared" si="14"/>
        <v xml:space="preserve">         w</v>
      </c>
    </row>
    <row r="28" spans="2:21" x14ac:dyDescent="0.25">
      <c r="B28" s="2" t="s">
        <v>22</v>
      </c>
      <c r="C28" s="5">
        <v>672</v>
      </c>
      <c r="D28" s="6">
        <v>100.98214285714286</v>
      </c>
      <c r="E28" s="8">
        <f t="shared" si="3"/>
        <v>6.6546419098143232</v>
      </c>
      <c r="F28" s="8">
        <f t="shared" si="4"/>
        <v>0.15027104591836735</v>
      </c>
      <c r="G28" s="8">
        <f t="shared" si="5"/>
        <v>100.98214285714286</v>
      </c>
      <c r="H28" s="50">
        <f>IF($M$3=1,G28,G28+0.000000001*ROWS($G$8:G28))</f>
        <v>100.98214287814287</v>
      </c>
      <c r="I28" s="7">
        <f t="shared" si="6"/>
        <v>7</v>
      </c>
      <c r="K28" s="2">
        <v>21</v>
      </c>
      <c r="L28" s="2" t="str">
        <f t="shared" si="7"/>
        <v>Colorado</v>
      </c>
      <c r="M28" s="2">
        <f t="shared" si="8"/>
        <v>150</v>
      </c>
      <c r="N28" s="2">
        <f t="shared" si="9"/>
        <v>48.562874251497007</v>
      </c>
      <c r="O28" s="50">
        <f t="shared" si="10"/>
        <v>3.0887792848335387</v>
      </c>
      <c r="P28" s="50">
        <f t="shared" si="11"/>
        <v>0.32375249500998005</v>
      </c>
      <c r="S28" s="51" t="str">
        <f t="shared" si="12"/>
        <v> S    N</v>
      </c>
      <c r="T28" s="51" t="str">
        <f t="shared" si="13"/>
        <v xml:space="preserve">      w</v>
      </c>
      <c r="U28" s="51" t="str">
        <f t="shared" si="14"/>
        <v xml:space="preserve">      w</v>
      </c>
    </row>
    <row r="29" spans="2:21" x14ac:dyDescent="0.25">
      <c r="B29" s="2" t="s">
        <v>23</v>
      </c>
      <c r="C29" s="5">
        <v>107</v>
      </c>
      <c r="D29" s="6">
        <v>52</v>
      </c>
      <c r="E29" s="8">
        <f t="shared" si="3"/>
        <v>2.0576923076923075</v>
      </c>
      <c r="F29" s="8">
        <f t="shared" si="4"/>
        <v>0.48598130841121495</v>
      </c>
      <c r="G29" s="8">
        <f t="shared" si="5"/>
        <v>52</v>
      </c>
      <c r="H29" s="50">
        <f>IF($M$3=1,G29,G29+0.000000001*ROWS($G$8:G29))</f>
        <v>52.000000022000002</v>
      </c>
      <c r="I29" s="7">
        <f t="shared" si="6"/>
        <v>20</v>
      </c>
      <c r="K29" s="2">
        <v>22</v>
      </c>
      <c r="L29" s="2" t="str">
        <f t="shared" si="7"/>
        <v>Alabama</v>
      </c>
      <c r="M29" s="2">
        <f t="shared" si="8"/>
        <v>385</v>
      </c>
      <c r="N29" s="2">
        <f t="shared" si="9"/>
        <v>46.25</v>
      </c>
      <c r="O29" s="50">
        <f t="shared" si="10"/>
        <v>8.3243243243243246</v>
      </c>
      <c r="P29" s="50">
        <f t="shared" si="11"/>
        <v>0.12012987012987013</v>
      </c>
      <c r="S29" s="51" t="str">
        <f t="shared" si="12"/>
        <v> S             N</v>
      </c>
      <c r="T29" s="51" t="str">
        <f t="shared" si="13"/>
        <v xml:space="preserve">                w</v>
      </c>
      <c r="U29" s="51" t="str">
        <f t="shared" si="14"/>
        <v xml:space="preserve">  w</v>
      </c>
    </row>
    <row r="30" spans="2:21" x14ac:dyDescent="0.25">
      <c r="B30" s="2" t="s">
        <v>24</v>
      </c>
      <c r="C30" s="5">
        <v>152</v>
      </c>
      <c r="D30" s="6">
        <v>29.117647058823529</v>
      </c>
      <c r="E30" s="8">
        <f t="shared" si="3"/>
        <v>5.2202020202020201</v>
      </c>
      <c r="F30" s="8">
        <f t="shared" si="4"/>
        <v>0.19156346749226005</v>
      </c>
      <c r="G30" s="8">
        <f t="shared" si="5"/>
        <v>29.117647058823529</v>
      </c>
      <c r="H30" s="50">
        <f>IF($M$3=1,G30,G30+0.000000001*ROWS($G$8:G30))</f>
        <v>29.117647081823527</v>
      </c>
      <c r="I30" s="7">
        <f t="shared" si="6"/>
        <v>30</v>
      </c>
      <c r="K30" s="2">
        <v>23</v>
      </c>
      <c r="L30" s="2" t="str">
        <f t="shared" si="7"/>
        <v>South Carolina</v>
      </c>
      <c r="M30" s="2">
        <f t="shared" si="8"/>
        <v>349</v>
      </c>
      <c r="N30" s="2">
        <f t="shared" si="9"/>
        <v>44.166666666666664</v>
      </c>
      <c r="O30" s="50">
        <f t="shared" si="10"/>
        <v>7.9018867924528307</v>
      </c>
      <c r="P30" s="50">
        <f t="shared" si="11"/>
        <v>0.1265520534861509</v>
      </c>
      <c r="S30" s="51" t="str">
        <f t="shared" si="12"/>
        <v> S            N</v>
      </c>
      <c r="T30" s="51" t="str">
        <f t="shared" si="13"/>
        <v xml:space="preserve">               w</v>
      </c>
      <c r="U30" s="51" t="str">
        <f t="shared" si="14"/>
        <v xml:space="preserve">  w</v>
      </c>
    </row>
    <row r="31" spans="2:21" x14ac:dyDescent="0.25">
      <c r="B31" s="2" t="s">
        <v>25</v>
      </c>
      <c r="C31" s="5">
        <v>351</v>
      </c>
      <c r="D31" s="6">
        <v>58.978102189781026</v>
      </c>
      <c r="E31" s="8">
        <f t="shared" si="3"/>
        <v>5.951361386138613</v>
      </c>
      <c r="F31" s="8">
        <f t="shared" si="4"/>
        <v>0.16802878116746731</v>
      </c>
      <c r="G31" s="8">
        <f t="shared" si="5"/>
        <v>58.978102189781026</v>
      </c>
      <c r="H31" s="50">
        <f>IF($M$3=1,G31,G31+0.000000001*ROWS($G$8:G31))</f>
        <v>58.978102213781028</v>
      </c>
      <c r="I31" s="7">
        <f t="shared" si="6"/>
        <v>17</v>
      </c>
      <c r="K31" s="2">
        <v>24</v>
      </c>
      <c r="L31" s="2" t="str">
        <f t="shared" si="7"/>
        <v>Louisiana</v>
      </c>
      <c r="M31" s="2">
        <f t="shared" si="8"/>
        <v>577</v>
      </c>
      <c r="N31" s="2">
        <f t="shared" si="9"/>
        <v>42.786885245901644</v>
      </c>
      <c r="O31" s="50">
        <f t="shared" si="10"/>
        <v>13.485440613026819</v>
      </c>
      <c r="P31" s="50">
        <f t="shared" si="11"/>
        <v>7.415404721993353E-2</v>
      </c>
      <c r="S31" s="51" t="str">
        <f t="shared" si="12"/>
        <v> S                     N</v>
      </c>
      <c r="T31" s="51" t="str">
        <f t="shared" si="13"/>
        <v xml:space="preserve">                          w</v>
      </c>
      <c r="U31" s="51" t="str">
        <f t="shared" si="14"/>
        <v xml:space="preserve"> w</v>
      </c>
    </row>
    <row r="32" spans="2:21" x14ac:dyDescent="0.25">
      <c r="B32" s="2" t="s">
        <v>26</v>
      </c>
      <c r="C32" s="5">
        <v>14</v>
      </c>
      <c r="D32" s="6">
        <v>9.5609756097560972</v>
      </c>
      <c r="E32" s="8">
        <f t="shared" si="3"/>
        <v>1.4642857142857144</v>
      </c>
      <c r="F32" s="8">
        <f t="shared" si="4"/>
        <v>0.68292682926829262</v>
      </c>
      <c r="G32" s="8">
        <f t="shared" si="5"/>
        <v>9.5609756097560972</v>
      </c>
      <c r="H32" s="50">
        <f>IF($M$3=1,G32,G32+0.000000001*ROWS($G$8:G32))</f>
        <v>9.5609756347560975</v>
      </c>
      <c r="I32" s="7">
        <f t="shared" si="6"/>
        <v>43</v>
      </c>
      <c r="K32" s="2">
        <v>25</v>
      </c>
      <c r="L32" s="2" t="str">
        <f t="shared" si="7"/>
        <v>Kentucky</v>
      </c>
      <c r="M32" s="2">
        <f t="shared" si="8"/>
        <v>196</v>
      </c>
      <c r="N32" s="2">
        <f t="shared" si="9"/>
        <v>42.41830065359477</v>
      </c>
      <c r="O32" s="50">
        <f t="shared" si="10"/>
        <v>4.6206471494607086</v>
      </c>
      <c r="P32" s="50">
        <f t="shared" si="11"/>
        <v>0.21641990129385086</v>
      </c>
      <c r="S32" s="51" t="str">
        <f t="shared" si="12"/>
        <v> S      N</v>
      </c>
      <c r="T32" s="51" t="str">
        <f t="shared" si="13"/>
        <v xml:space="preserve">         w</v>
      </c>
      <c r="U32" s="51" t="str">
        <f t="shared" si="14"/>
        <v xml:space="preserve">    w</v>
      </c>
    </row>
    <row r="33" spans="2:21" x14ac:dyDescent="0.25">
      <c r="B33" s="2" t="s">
        <v>27</v>
      </c>
      <c r="C33" s="5">
        <v>22</v>
      </c>
      <c r="D33" s="6">
        <v>17.745098039215687</v>
      </c>
      <c r="E33" s="8">
        <f t="shared" si="3"/>
        <v>1.2397790055248619</v>
      </c>
      <c r="F33" s="8">
        <f t="shared" si="4"/>
        <v>0.80659536541889487</v>
      </c>
      <c r="G33" s="8">
        <f t="shared" si="5"/>
        <v>17.745098039215687</v>
      </c>
      <c r="H33" s="50">
        <f>IF($M$3=1,G33,G33+0.000000001*ROWS($G$8:G33))</f>
        <v>17.745098065215686</v>
      </c>
      <c r="I33" s="7">
        <f t="shared" si="6"/>
        <v>37</v>
      </c>
      <c r="K33" s="2">
        <v>26</v>
      </c>
      <c r="L33" s="2" t="str">
        <f t="shared" si="7"/>
        <v>Oregon</v>
      </c>
      <c r="M33" s="2">
        <f t="shared" si="8"/>
        <v>72</v>
      </c>
      <c r="N33" s="2">
        <f t="shared" si="9"/>
        <v>37.358490566037737</v>
      </c>
      <c r="O33" s="50">
        <f t="shared" si="10"/>
        <v>1.9272727272727272</v>
      </c>
      <c r="P33" s="50">
        <f t="shared" si="11"/>
        <v>0.51886792452830188</v>
      </c>
      <c r="S33" s="51" t="str">
        <f t="shared" si="12"/>
        <v> S N</v>
      </c>
      <c r="T33" s="51" t="str">
        <f t="shared" si="13"/>
        <v xml:space="preserve">   w</v>
      </c>
      <c r="U33" s="51" t="str">
        <f t="shared" si="14"/>
        <v xml:space="preserve">          w</v>
      </c>
    </row>
    <row r="34" spans="2:21" x14ac:dyDescent="0.25">
      <c r="B34" s="2" t="s">
        <v>28</v>
      </c>
      <c r="C34" s="5">
        <v>192</v>
      </c>
      <c r="D34" s="6">
        <v>25.597826086956523</v>
      </c>
      <c r="E34" s="8">
        <f t="shared" si="3"/>
        <v>7.5006369426751585</v>
      </c>
      <c r="F34" s="8">
        <f t="shared" si="4"/>
        <v>0.13332201086956522</v>
      </c>
      <c r="G34" s="8">
        <f t="shared" si="5"/>
        <v>25.597826086956523</v>
      </c>
      <c r="H34" s="50">
        <f>IF($M$3=1,G34,G34+0.000000001*ROWS($G$8:G34))</f>
        <v>25.597826113956522</v>
      </c>
      <c r="I34" s="7">
        <f t="shared" si="6"/>
        <v>34</v>
      </c>
      <c r="K34" s="2">
        <v>27</v>
      </c>
      <c r="L34" s="2" t="str">
        <f t="shared" si="7"/>
        <v>Oklahoma</v>
      </c>
      <c r="M34" s="2">
        <f t="shared" si="8"/>
        <v>222</v>
      </c>
      <c r="N34" s="2">
        <f t="shared" si="9"/>
        <v>36.122448979591837</v>
      </c>
      <c r="O34" s="50">
        <f t="shared" si="10"/>
        <v>6.1457627118644069</v>
      </c>
      <c r="P34" s="50">
        <f t="shared" si="11"/>
        <v>0.16271373414230558</v>
      </c>
      <c r="S34" s="51" t="str">
        <f t="shared" si="12"/>
        <v> S       N</v>
      </c>
      <c r="T34" s="51" t="str">
        <f t="shared" si="13"/>
        <v xml:space="preserve">            w</v>
      </c>
      <c r="U34" s="51" t="str">
        <f t="shared" si="14"/>
        <v xml:space="preserve">   w</v>
      </c>
    </row>
    <row r="35" spans="2:21" x14ac:dyDescent="0.25">
      <c r="B35" s="2" t="s">
        <v>29</v>
      </c>
      <c r="C35" s="5">
        <v>11</v>
      </c>
      <c r="D35" s="6">
        <v>13.166666666666666</v>
      </c>
      <c r="E35" s="8">
        <f t="shared" si="3"/>
        <v>0.83544303797468356</v>
      </c>
      <c r="F35" s="8">
        <f t="shared" si="4"/>
        <v>1.196969696969697</v>
      </c>
      <c r="G35" s="8">
        <f t="shared" si="5"/>
        <v>13.166666666666666</v>
      </c>
      <c r="H35" s="50">
        <f>IF($M$3=1,G35,G35+0.000000001*ROWS($G$8:G35))</f>
        <v>13.166666694666667</v>
      </c>
      <c r="I35" s="7">
        <f t="shared" si="6"/>
        <v>40</v>
      </c>
      <c r="K35" s="2">
        <v>28</v>
      </c>
      <c r="L35" s="2" t="str">
        <f t="shared" si="7"/>
        <v>Connecticut</v>
      </c>
      <c r="M35" s="2">
        <f t="shared" si="8"/>
        <v>95</v>
      </c>
      <c r="N35" s="2">
        <f t="shared" si="9"/>
        <v>35.194805194805191</v>
      </c>
      <c r="O35" s="50">
        <f t="shared" si="10"/>
        <v>2.6992619926199266</v>
      </c>
      <c r="P35" s="50">
        <f t="shared" si="11"/>
        <v>0.37047163362952834</v>
      </c>
      <c r="S35" s="51" t="str">
        <f t="shared" si="12"/>
        <v> S  N</v>
      </c>
      <c r="T35" s="51" t="str">
        <f t="shared" si="13"/>
        <v xml:space="preserve">     w</v>
      </c>
      <c r="U35" s="51" t="str">
        <f t="shared" si="14"/>
        <v xml:space="preserve">       w</v>
      </c>
    </row>
    <row r="36" spans="2:21" x14ac:dyDescent="0.25">
      <c r="B36" s="2" t="s">
        <v>30</v>
      </c>
      <c r="C36" s="5">
        <v>380</v>
      </c>
      <c r="D36" s="6">
        <v>86.376811594202891</v>
      </c>
      <c r="E36" s="8">
        <f t="shared" si="3"/>
        <v>4.3993288590604029</v>
      </c>
      <c r="F36" s="8">
        <f t="shared" si="4"/>
        <v>0.22730739893211288</v>
      </c>
      <c r="G36" s="8">
        <f t="shared" si="5"/>
        <v>86.376811594202891</v>
      </c>
      <c r="H36" s="50">
        <f>IF($M$3=1,G36,G36+0.000000001*ROWS($G$8:G36))</f>
        <v>86.376811623202897</v>
      </c>
      <c r="I36" s="7">
        <f t="shared" si="6"/>
        <v>10</v>
      </c>
      <c r="K36" s="2">
        <v>29</v>
      </c>
      <c r="L36" s="2" t="str">
        <f t="shared" si="7"/>
        <v>Iowa</v>
      </c>
      <c r="M36" s="2">
        <f t="shared" si="8"/>
        <v>36</v>
      </c>
      <c r="N36" s="2">
        <f t="shared" si="9"/>
        <v>29.814814814814813</v>
      </c>
      <c r="O36" s="50">
        <f t="shared" si="10"/>
        <v>1.2074534161490684</v>
      </c>
      <c r="P36" s="50">
        <f t="shared" si="11"/>
        <v>0.82818930041152261</v>
      </c>
      <c r="S36" s="51" t="str">
        <f t="shared" si="12"/>
        <v> SN</v>
      </c>
      <c r="T36" s="51" t="str">
        <f t="shared" si="13"/>
        <v xml:space="preserve">  w</v>
      </c>
      <c r="U36" s="51" t="str">
        <f t="shared" si="14"/>
        <v xml:space="preserve">                w</v>
      </c>
    </row>
    <row r="37" spans="2:21" x14ac:dyDescent="0.25">
      <c r="B37" s="2" t="s">
        <v>31</v>
      </c>
      <c r="C37" s="5">
        <v>148</v>
      </c>
      <c r="D37" s="6">
        <v>19.656862745098042</v>
      </c>
      <c r="E37" s="8">
        <f t="shared" si="3"/>
        <v>7.5291770573566072</v>
      </c>
      <c r="F37" s="8">
        <f t="shared" si="4"/>
        <v>0.13281664016958136</v>
      </c>
      <c r="G37" s="8">
        <f t="shared" si="5"/>
        <v>19.656862745098042</v>
      </c>
      <c r="H37" s="50">
        <f>IF($M$3=1,G37,G37+0.000000001*ROWS($G$8:G37))</f>
        <v>19.656862775098041</v>
      </c>
      <c r="I37" s="7">
        <f t="shared" si="6"/>
        <v>35</v>
      </c>
      <c r="K37" s="2">
        <v>30</v>
      </c>
      <c r="L37" s="2" t="str">
        <f t="shared" si="7"/>
        <v>Mississippi</v>
      </c>
      <c r="M37" s="2">
        <f t="shared" si="8"/>
        <v>152</v>
      </c>
      <c r="N37" s="2">
        <f t="shared" si="9"/>
        <v>29.117647058823529</v>
      </c>
      <c r="O37" s="50">
        <f t="shared" si="10"/>
        <v>5.2202020202020201</v>
      </c>
      <c r="P37" s="50">
        <f t="shared" si="11"/>
        <v>0.19156346749226005</v>
      </c>
      <c r="S37" s="51" t="str">
        <f t="shared" si="12"/>
        <v> S    N</v>
      </c>
      <c r="T37" s="51" t="str">
        <f t="shared" si="13"/>
        <v xml:space="preserve">          w</v>
      </c>
      <c r="U37" s="51" t="str">
        <f t="shared" si="14"/>
        <v xml:space="preserve">   w</v>
      </c>
    </row>
    <row r="38" spans="2:21" x14ac:dyDescent="0.25">
      <c r="B38" s="2" t="s">
        <v>32</v>
      </c>
      <c r="C38" s="5">
        <v>800</v>
      </c>
      <c r="D38" s="6">
        <v>193.88888888888889</v>
      </c>
      <c r="E38" s="8">
        <f t="shared" si="3"/>
        <v>4.126074498567335</v>
      </c>
      <c r="F38" s="8">
        <f t="shared" si="4"/>
        <v>0.24236111111111111</v>
      </c>
      <c r="G38" s="8">
        <f t="shared" si="5"/>
        <v>193.88888888888889</v>
      </c>
      <c r="H38" s="50">
        <f>IF($M$3=1,G38,G38+0.000000001*ROWS($G$8:G38))</f>
        <v>193.8888889198889</v>
      </c>
      <c r="I38" s="7">
        <f t="shared" si="6"/>
        <v>3</v>
      </c>
      <c r="K38" s="2">
        <v>31</v>
      </c>
      <c r="L38" s="2" t="str">
        <f t="shared" si="7"/>
        <v>Arkansas</v>
      </c>
      <c r="M38" s="2">
        <f t="shared" si="8"/>
        <v>191</v>
      </c>
      <c r="N38" s="2">
        <f t="shared" si="9"/>
        <v>28.30985915492958</v>
      </c>
      <c r="O38" s="50">
        <f t="shared" si="10"/>
        <v>6.7467661691542284</v>
      </c>
      <c r="P38" s="50">
        <f t="shared" si="11"/>
        <v>0.14821915787921247</v>
      </c>
      <c r="S38" s="51" t="str">
        <f t="shared" si="12"/>
        <v> S      N</v>
      </c>
      <c r="T38" s="51" t="str">
        <f t="shared" si="13"/>
        <v xml:space="preserve">             w</v>
      </c>
      <c r="U38" s="51" t="str">
        <f t="shared" si="14"/>
        <v xml:space="preserve">  w</v>
      </c>
    </row>
    <row r="39" spans="2:21" x14ac:dyDescent="0.25">
      <c r="B39" s="2" t="s">
        <v>33</v>
      </c>
      <c r="C39" s="5">
        <v>555</v>
      </c>
      <c r="D39" s="6">
        <v>90.504201680672267</v>
      </c>
      <c r="E39" s="8">
        <f t="shared" si="3"/>
        <v>6.1323119777158777</v>
      </c>
      <c r="F39" s="8">
        <f t="shared" si="4"/>
        <v>0.16307063365886895</v>
      </c>
      <c r="G39" s="8">
        <f t="shared" si="5"/>
        <v>90.504201680672267</v>
      </c>
      <c r="H39" s="50">
        <f>IF($M$3=1,G39,G39+0.000000001*ROWS($G$8:G39))</f>
        <v>90.50420171267227</v>
      </c>
      <c r="I39" s="7">
        <f t="shared" si="6"/>
        <v>9</v>
      </c>
      <c r="K39" s="2">
        <v>32</v>
      </c>
      <c r="L39" s="2" t="str">
        <f t="shared" si="7"/>
        <v>Kansas</v>
      </c>
      <c r="M39" s="2">
        <f t="shared" si="8"/>
        <v>104</v>
      </c>
      <c r="N39" s="2">
        <f t="shared" si="9"/>
        <v>27.681159420289852</v>
      </c>
      <c r="O39" s="50">
        <f t="shared" si="10"/>
        <v>3.7570680628272255</v>
      </c>
      <c r="P39" s="50">
        <f t="shared" si="11"/>
        <v>0.26616499442586394</v>
      </c>
      <c r="S39" s="51" t="str">
        <f t="shared" si="12"/>
        <v> S   N</v>
      </c>
      <c r="T39" s="51" t="str">
        <f t="shared" si="13"/>
        <v xml:space="preserve">       w</v>
      </c>
      <c r="U39" s="51" t="str">
        <f t="shared" si="14"/>
        <v xml:space="preserve">     w</v>
      </c>
    </row>
    <row r="40" spans="2:21" x14ac:dyDescent="0.25">
      <c r="B40" s="2" t="s">
        <v>34</v>
      </c>
      <c r="C40" s="5">
        <v>12</v>
      </c>
      <c r="D40" s="6">
        <v>6.3758389261744961</v>
      </c>
      <c r="E40" s="8">
        <f t="shared" si="3"/>
        <v>1.8821052631578949</v>
      </c>
      <c r="F40" s="8">
        <f t="shared" si="4"/>
        <v>0.5313199105145413</v>
      </c>
      <c r="G40" s="8">
        <f t="shared" si="5"/>
        <v>6.3758389261744961</v>
      </c>
      <c r="H40" s="50">
        <f>IF($M$3=1,G40,G40+0.000000001*ROWS($G$8:G40))</f>
        <v>6.3758389591744962</v>
      </c>
      <c r="I40" s="7">
        <f t="shared" si="6"/>
        <v>47</v>
      </c>
      <c r="K40" s="2">
        <v>33</v>
      </c>
      <c r="L40" s="2" t="str">
        <f t="shared" si="7"/>
        <v>Utah</v>
      </c>
      <c r="M40" s="2">
        <f t="shared" si="8"/>
        <v>58</v>
      </c>
      <c r="N40" s="2">
        <f t="shared" si="9"/>
        <v>26.433566433566433</v>
      </c>
      <c r="O40" s="50">
        <f t="shared" si="10"/>
        <v>2.1941798941798942</v>
      </c>
      <c r="P40" s="50">
        <f t="shared" si="11"/>
        <v>0.45575114540631784</v>
      </c>
      <c r="S40" s="51" t="str">
        <f t="shared" si="12"/>
        <v> S N</v>
      </c>
      <c r="T40" s="51" t="str">
        <f t="shared" si="13"/>
        <v xml:space="preserve">    w</v>
      </c>
      <c r="U40" s="51" t="str">
        <f t="shared" si="14"/>
        <v xml:space="preserve">         w</v>
      </c>
    </row>
    <row r="41" spans="2:21" x14ac:dyDescent="0.25">
      <c r="B41" s="2" t="s">
        <v>35</v>
      </c>
      <c r="C41" s="5">
        <v>486</v>
      </c>
      <c r="D41" s="6">
        <v>114.60176991150442</v>
      </c>
      <c r="E41" s="8">
        <f t="shared" si="3"/>
        <v>4.2407722007722013</v>
      </c>
      <c r="F41" s="8">
        <f t="shared" si="4"/>
        <v>0.23580611092902143</v>
      </c>
      <c r="G41" s="8">
        <f t="shared" si="5"/>
        <v>114.60176991150442</v>
      </c>
      <c r="H41" s="50">
        <f>IF($M$3=1,G41,G41+0.000000001*ROWS($G$8:G41))</f>
        <v>114.60176994550442</v>
      </c>
      <c r="I41" s="7">
        <f t="shared" si="6"/>
        <v>6</v>
      </c>
      <c r="K41" s="2">
        <v>34</v>
      </c>
      <c r="L41" s="2" t="str">
        <f t="shared" si="7"/>
        <v>Nevada</v>
      </c>
      <c r="M41" s="2">
        <f t="shared" si="8"/>
        <v>192</v>
      </c>
      <c r="N41" s="2">
        <f t="shared" si="9"/>
        <v>25.597826086956523</v>
      </c>
      <c r="O41" s="50">
        <f t="shared" si="10"/>
        <v>7.5006369426751585</v>
      </c>
      <c r="P41" s="50">
        <f t="shared" si="11"/>
        <v>0.13332201086956522</v>
      </c>
      <c r="S41" s="51" t="str">
        <f t="shared" si="12"/>
        <v> S      N</v>
      </c>
      <c r="T41" s="51" t="str">
        <f t="shared" si="13"/>
        <v xml:space="preserve">               w</v>
      </c>
      <c r="U41" s="51" t="str">
        <f t="shared" si="14"/>
        <v xml:space="preserve">  w</v>
      </c>
    </row>
    <row r="42" spans="2:21" x14ac:dyDescent="0.25">
      <c r="B42" s="2" t="s">
        <v>36</v>
      </c>
      <c r="C42" s="5">
        <v>222</v>
      </c>
      <c r="D42" s="6">
        <v>36.122448979591837</v>
      </c>
      <c r="E42" s="8">
        <f t="shared" si="3"/>
        <v>6.1457627118644069</v>
      </c>
      <c r="F42" s="8">
        <f t="shared" si="4"/>
        <v>0.16271373414230558</v>
      </c>
      <c r="G42" s="8">
        <f t="shared" si="5"/>
        <v>36.122448979591837</v>
      </c>
      <c r="H42" s="50">
        <f>IF($M$3=1,G42,G42+0.000000001*ROWS($G$8:G42))</f>
        <v>36.122449014591837</v>
      </c>
      <c r="I42" s="7">
        <f t="shared" si="6"/>
        <v>27</v>
      </c>
      <c r="K42" s="2">
        <v>35</v>
      </c>
      <c r="L42" s="2" t="str">
        <f t="shared" si="7"/>
        <v>New Mexico</v>
      </c>
      <c r="M42" s="2">
        <f t="shared" si="8"/>
        <v>148</v>
      </c>
      <c r="N42" s="2">
        <f t="shared" si="9"/>
        <v>19.656862745098042</v>
      </c>
      <c r="O42" s="50">
        <f t="shared" si="10"/>
        <v>7.5291770573566072</v>
      </c>
      <c r="P42" s="50">
        <f t="shared" si="11"/>
        <v>0.13281664016958136</v>
      </c>
      <c r="S42" s="51" t="str">
        <f t="shared" si="12"/>
        <v>S     N</v>
      </c>
      <c r="T42" s="51" t="str">
        <f t="shared" si="13"/>
        <v xml:space="preserve">               w</v>
      </c>
      <c r="U42" s="51" t="str">
        <f t="shared" si="14"/>
        <v xml:space="preserve">  w</v>
      </c>
    </row>
    <row r="43" spans="2:21" x14ac:dyDescent="0.25">
      <c r="B43" s="2" t="s">
        <v>37</v>
      </c>
      <c r="C43" s="5">
        <v>72</v>
      </c>
      <c r="D43" s="6">
        <v>37.358490566037737</v>
      </c>
      <c r="E43" s="8">
        <f t="shared" si="3"/>
        <v>1.9272727272727272</v>
      </c>
      <c r="F43" s="8">
        <f t="shared" si="4"/>
        <v>0.51886792452830188</v>
      </c>
      <c r="G43" s="8">
        <f t="shared" si="5"/>
        <v>37.358490566037737</v>
      </c>
      <c r="H43" s="50">
        <f>IF($M$3=1,G43,G43+0.000000001*ROWS($G$8:G43))</f>
        <v>37.35849060203774</v>
      </c>
      <c r="I43" s="7">
        <f t="shared" si="6"/>
        <v>26</v>
      </c>
      <c r="K43" s="2">
        <v>36</v>
      </c>
      <c r="L43" s="2" t="str">
        <f t="shared" si="7"/>
        <v>West Virginia</v>
      </c>
      <c r="M43" s="2">
        <f t="shared" si="8"/>
        <v>59</v>
      </c>
      <c r="N43" s="2">
        <f t="shared" si="9"/>
        <v>18.072289156626503</v>
      </c>
      <c r="O43" s="50">
        <f t="shared" si="10"/>
        <v>3.2646666666666673</v>
      </c>
      <c r="P43" s="50">
        <f t="shared" si="11"/>
        <v>0.30630998570553397</v>
      </c>
      <c r="S43" s="51" t="str">
        <f t="shared" si="12"/>
        <v>S N</v>
      </c>
      <c r="T43" s="51" t="str">
        <f t="shared" si="13"/>
        <v xml:space="preserve">      w</v>
      </c>
      <c r="U43" s="51" t="str">
        <f t="shared" si="14"/>
        <v xml:space="preserve">      w</v>
      </c>
    </row>
    <row r="44" spans="2:21" x14ac:dyDescent="0.25">
      <c r="B44" s="2" t="s">
        <v>38</v>
      </c>
      <c r="C44" s="5">
        <v>719</v>
      </c>
      <c r="D44" s="6">
        <v>124.22413793103449</v>
      </c>
      <c r="E44" s="8">
        <f t="shared" si="3"/>
        <v>5.7879250520471892</v>
      </c>
      <c r="F44" s="8">
        <f t="shared" si="4"/>
        <v>0.17277348808210638</v>
      </c>
      <c r="G44" s="8">
        <f t="shared" si="5"/>
        <v>124.22413793103449</v>
      </c>
      <c r="H44" s="50">
        <f>IF($M$3=1,G44,G44+0.000000001*ROWS($G$8:G44))</f>
        <v>124.2241379680345</v>
      </c>
      <c r="I44" s="7">
        <f t="shared" si="6"/>
        <v>5</v>
      </c>
      <c r="K44" s="2">
        <v>37</v>
      </c>
      <c r="L44" s="2" t="str">
        <f t="shared" si="7"/>
        <v>Nebraska</v>
      </c>
      <c r="M44" s="2">
        <f t="shared" si="8"/>
        <v>22</v>
      </c>
      <c r="N44" s="2">
        <f t="shared" si="9"/>
        <v>17.745098039215687</v>
      </c>
      <c r="O44" s="50">
        <f t="shared" si="10"/>
        <v>1.2397790055248619</v>
      </c>
      <c r="P44" s="50">
        <f t="shared" si="11"/>
        <v>0.80659536541889487</v>
      </c>
      <c r="S44" s="51" t="str">
        <f t="shared" si="12"/>
        <v>SN</v>
      </c>
      <c r="T44" s="51" t="str">
        <f t="shared" si="13"/>
        <v xml:space="preserve">  w</v>
      </c>
      <c r="U44" s="51" t="str">
        <f t="shared" si="14"/>
        <v xml:space="preserve">                w</v>
      </c>
    </row>
    <row r="45" spans="2:21" x14ac:dyDescent="0.25">
      <c r="B45" s="2" t="s">
        <v>39</v>
      </c>
      <c r="C45" s="5">
        <v>19</v>
      </c>
      <c r="D45" s="6">
        <v>10.549450549450549</v>
      </c>
      <c r="E45" s="8">
        <f t="shared" si="3"/>
        <v>1.8010416666666667</v>
      </c>
      <c r="F45" s="8">
        <f t="shared" si="4"/>
        <v>0.5552342394447658</v>
      </c>
      <c r="G45" s="8">
        <f t="shared" si="5"/>
        <v>10.549450549450549</v>
      </c>
      <c r="H45" s="50">
        <f>IF($M$3=1,G45,G45+0.000000001*ROWS($G$8:G45))</f>
        <v>10.549450587450549</v>
      </c>
      <c r="I45" s="7">
        <f t="shared" si="6"/>
        <v>42</v>
      </c>
      <c r="K45" s="2">
        <v>38</v>
      </c>
      <c r="L45" s="2" t="str">
        <f t="shared" si="7"/>
        <v>Idaho</v>
      </c>
      <c r="M45" s="2">
        <f t="shared" si="8"/>
        <v>49</v>
      </c>
      <c r="N45" s="2">
        <f t="shared" si="9"/>
        <v>14.966442953020135</v>
      </c>
      <c r="O45" s="50">
        <f t="shared" si="10"/>
        <v>3.2739910313901346</v>
      </c>
      <c r="P45" s="50">
        <f t="shared" si="11"/>
        <v>0.30543761128612518</v>
      </c>
      <c r="S45" s="51" t="str">
        <f t="shared" si="12"/>
        <v>S N</v>
      </c>
      <c r="T45" s="51" t="str">
        <f t="shared" si="13"/>
        <v xml:space="preserve">      w</v>
      </c>
      <c r="U45" s="51" t="str">
        <f t="shared" si="14"/>
        <v xml:space="preserve">      w</v>
      </c>
    </row>
    <row r="46" spans="2:21" x14ac:dyDescent="0.25">
      <c r="B46" s="2" t="s">
        <v>40</v>
      </c>
      <c r="C46" s="5">
        <v>349</v>
      </c>
      <c r="D46" s="6">
        <v>44.166666666666664</v>
      </c>
      <c r="E46" s="8">
        <f t="shared" si="3"/>
        <v>7.9018867924528307</v>
      </c>
      <c r="F46" s="8">
        <f t="shared" si="4"/>
        <v>0.1265520534861509</v>
      </c>
      <c r="G46" s="8">
        <f t="shared" si="5"/>
        <v>44.166666666666664</v>
      </c>
      <c r="H46" s="50">
        <f>IF($M$3=1,G46,G46+0.000000001*ROWS($G$8:G46))</f>
        <v>44.166666705666664</v>
      </c>
      <c r="I46" s="7">
        <f t="shared" si="6"/>
        <v>23</v>
      </c>
      <c r="K46" s="2">
        <v>39</v>
      </c>
      <c r="L46" s="2" t="str">
        <f t="shared" si="7"/>
        <v>Maine</v>
      </c>
      <c r="M46" s="2">
        <f t="shared" si="8"/>
        <v>21</v>
      </c>
      <c r="N46" s="2">
        <f t="shared" si="9"/>
        <v>13.172413793103448</v>
      </c>
      <c r="O46" s="50">
        <f t="shared" si="10"/>
        <v>1.5942408376963351</v>
      </c>
      <c r="P46" s="50">
        <f t="shared" si="11"/>
        <v>0.62725779967159279</v>
      </c>
      <c r="S46" s="51" t="str">
        <f t="shared" si="12"/>
        <v>SN</v>
      </c>
      <c r="T46" s="51" t="str">
        <f t="shared" si="13"/>
        <v xml:space="preserve">   w</v>
      </c>
      <c r="U46" s="51" t="str">
        <f t="shared" si="14"/>
        <v xml:space="preserve">            w</v>
      </c>
    </row>
    <row r="47" spans="2:21" x14ac:dyDescent="0.25">
      <c r="B47" s="2" t="s">
        <v>41</v>
      </c>
      <c r="C47" s="5">
        <v>15</v>
      </c>
      <c r="D47" s="6">
        <v>7.96875</v>
      </c>
      <c r="E47" s="8">
        <f t="shared" si="3"/>
        <v>1.8823529411764706</v>
      </c>
      <c r="F47" s="8">
        <f t="shared" si="4"/>
        <v>0.53125</v>
      </c>
      <c r="G47" s="8">
        <f t="shared" si="5"/>
        <v>7.96875</v>
      </c>
      <c r="H47" s="50">
        <f>IF($M$3=1,G47,G47+0.000000001*ROWS($G$8:G47))</f>
        <v>7.9687500399999998</v>
      </c>
      <c r="I47" s="7">
        <f t="shared" si="6"/>
        <v>45</v>
      </c>
      <c r="K47" s="2">
        <v>40</v>
      </c>
      <c r="L47" s="2" t="str">
        <f t="shared" si="7"/>
        <v>New Hampshire</v>
      </c>
      <c r="M47" s="2">
        <f t="shared" si="8"/>
        <v>11</v>
      </c>
      <c r="N47" s="2">
        <f t="shared" si="9"/>
        <v>13.166666666666666</v>
      </c>
      <c r="O47" s="50">
        <f t="shared" si="10"/>
        <v>0.83544303797468356</v>
      </c>
      <c r="P47" s="50">
        <f t="shared" si="11"/>
        <v>1.196969696969697</v>
      </c>
      <c r="S47" s="51" t="str">
        <f t="shared" si="12"/>
        <v>NS</v>
      </c>
      <c r="T47" s="51" t="str">
        <f t="shared" si="13"/>
        <v xml:space="preserve"> w</v>
      </c>
      <c r="U47" s="51" t="str">
        <f t="shared" si="14"/>
        <v xml:space="preserve">                       w</v>
      </c>
    </row>
    <row r="48" spans="2:21" x14ac:dyDescent="0.25">
      <c r="B48" s="2" t="s">
        <v>42</v>
      </c>
      <c r="C48" s="5">
        <v>397</v>
      </c>
      <c r="D48" s="6">
        <v>61.605839416058394</v>
      </c>
      <c r="E48" s="8">
        <f t="shared" si="3"/>
        <v>6.4441943127962089</v>
      </c>
      <c r="F48" s="8">
        <f t="shared" si="4"/>
        <v>0.155178436816268</v>
      </c>
      <c r="G48" s="8">
        <f t="shared" si="5"/>
        <v>61.605839416058394</v>
      </c>
      <c r="H48" s="50">
        <f>IF($M$3=1,G48,G48+0.000000001*ROWS($G$8:G48))</f>
        <v>61.605839457058394</v>
      </c>
      <c r="I48" s="7">
        <f t="shared" si="6"/>
        <v>16</v>
      </c>
      <c r="K48" s="2">
        <v>41</v>
      </c>
      <c r="L48" s="2" t="str">
        <f t="shared" si="7"/>
        <v>Hawaii</v>
      </c>
      <c r="M48" s="2">
        <f t="shared" si="8"/>
        <v>12</v>
      </c>
      <c r="N48" s="2">
        <f t="shared" si="9"/>
        <v>12.788461538461538</v>
      </c>
      <c r="O48" s="50">
        <f t="shared" si="10"/>
        <v>0.93834586466165415</v>
      </c>
      <c r="P48" s="50">
        <f t="shared" si="11"/>
        <v>1.0657051282051282</v>
      </c>
      <c r="S48" s="51" t="str">
        <f t="shared" si="12"/>
        <v>NS</v>
      </c>
      <c r="T48" s="51" t="str">
        <f t="shared" si="13"/>
        <v xml:space="preserve"> w</v>
      </c>
      <c r="U48" s="51" t="str">
        <f t="shared" si="14"/>
        <v xml:space="preserve">                     w</v>
      </c>
    </row>
    <row r="49" spans="2:21" x14ac:dyDescent="0.25">
      <c r="B49" s="2" t="s">
        <v>43</v>
      </c>
      <c r="C49" s="5">
        <v>1419</v>
      </c>
      <c r="D49" s="6">
        <v>238.52941176470591</v>
      </c>
      <c r="E49" s="8">
        <f t="shared" si="3"/>
        <v>5.9489519112207141</v>
      </c>
      <c r="F49" s="8">
        <f t="shared" si="4"/>
        <v>0.16809683704348549</v>
      </c>
      <c r="G49" s="8">
        <f t="shared" si="5"/>
        <v>238.52941176470591</v>
      </c>
      <c r="H49" s="50">
        <f>IF($M$3=1,G49,G49+0.000000001*ROWS($G$8:G49))</f>
        <v>238.52941180670592</v>
      </c>
      <c r="I49" s="7">
        <f t="shared" si="6"/>
        <v>2</v>
      </c>
      <c r="K49" s="2">
        <v>42</v>
      </c>
      <c r="L49" s="2" t="str">
        <f t="shared" si="7"/>
        <v>Rhode Island</v>
      </c>
      <c r="M49" s="2">
        <f t="shared" si="8"/>
        <v>19</v>
      </c>
      <c r="N49" s="2">
        <f t="shared" si="9"/>
        <v>10.549450549450549</v>
      </c>
      <c r="O49" s="50">
        <f t="shared" si="10"/>
        <v>1.8010416666666667</v>
      </c>
      <c r="P49" s="50">
        <f t="shared" si="11"/>
        <v>0.5552342394447658</v>
      </c>
      <c r="S49" s="51" t="str">
        <f t="shared" si="12"/>
        <v>SN</v>
      </c>
      <c r="T49" s="51" t="str">
        <f t="shared" si="13"/>
        <v xml:space="preserve">   w</v>
      </c>
      <c r="U49" s="51" t="str">
        <f t="shared" si="14"/>
        <v xml:space="preserve">           w</v>
      </c>
    </row>
    <row r="50" spans="2:21" x14ac:dyDescent="0.25">
      <c r="B50" s="2" t="s">
        <v>44</v>
      </c>
      <c r="C50" s="5">
        <v>58</v>
      </c>
      <c r="D50" s="6">
        <v>26.433566433566433</v>
      </c>
      <c r="E50" s="8">
        <f t="shared" si="3"/>
        <v>2.1941798941798942</v>
      </c>
      <c r="F50" s="8">
        <f t="shared" si="4"/>
        <v>0.45575114540631784</v>
      </c>
      <c r="G50" s="8">
        <f t="shared" si="5"/>
        <v>26.433566433566433</v>
      </c>
      <c r="H50" s="50">
        <f>IF($M$3=1,G50,G50+0.000000001*ROWS($G$8:G50))</f>
        <v>26.433566476566433</v>
      </c>
      <c r="I50" s="7">
        <f t="shared" si="6"/>
        <v>33</v>
      </c>
      <c r="K50" s="2">
        <v>43</v>
      </c>
      <c r="L50" s="2" t="str">
        <f t="shared" si="7"/>
        <v>Montana</v>
      </c>
      <c r="M50" s="2">
        <f t="shared" si="8"/>
        <v>14</v>
      </c>
      <c r="N50" s="2">
        <f t="shared" si="9"/>
        <v>9.5609756097560972</v>
      </c>
      <c r="O50" s="50">
        <f t="shared" si="10"/>
        <v>1.4642857142857144</v>
      </c>
      <c r="P50" s="50">
        <f t="shared" si="11"/>
        <v>0.68292682926829262</v>
      </c>
      <c r="S50" s="51" t="str">
        <f t="shared" si="12"/>
        <v>SN</v>
      </c>
      <c r="T50" s="51" t="str">
        <f t="shared" si="13"/>
        <v xml:space="preserve">  w</v>
      </c>
      <c r="U50" s="51" t="str">
        <f t="shared" si="14"/>
        <v xml:space="preserve">             w</v>
      </c>
    </row>
    <row r="51" spans="2:21" x14ac:dyDescent="0.25">
      <c r="B51" s="2" t="s">
        <v>45</v>
      </c>
      <c r="C51" s="5">
        <v>12</v>
      </c>
      <c r="D51" s="6">
        <v>6.2237762237762233</v>
      </c>
      <c r="E51" s="8">
        <f t="shared" si="3"/>
        <v>1.9280898876404495</v>
      </c>
      <c r="F51" s="8">
        <f t="shared" si="4"/>
        <v>0.51864801864801857</v>
      </c>
      <c r="G51" s="8">
        <f t="shared" si="5"/>
        <v>6.2237762237762233</v>
      </c>
      <c r="H51" s="50">
        <f>IF($M$3=1,G51,G51+0.000000001*ROWS($G$8:G51))</f>
        <v>6.2237762677762234</v>
      </c>
      <c r="I51" s="7">
        <f t="shared" si="6"/>
        <v>48</v>
      </c>
      <c r="K51" s="2">
        <v>44</v>
      </c>
      <c r="L51" s="2" t="str">
        <f t="shared" si="7"/>
        <v>Delaware</v>
      </c>
      <c r="M51" s="2">
        <f t="shared" si="8"/>
        <v>37</v>
      </c>
      <c r="N51" s="2">
        <f t="shared" si="9"/>
        <v>8.6363636363636367</v>
      </c>
      <c r="O51" s="50">
        <f t="shared" si="10"/>
        <v>4.284210526315789</v>
      </c>
      <c r="P51" s="50">
        <f t="shared" si="11"/>
        <v>0.23341523341523343</v>
      </c>
      <c r="S51" s="51" t="str">
        <f t="shared" si="12"/>
        <v>S N</v>
      </c>
      <c r="T51" s="51" t="str">
        <f t="shared" si="13"/>
        <v xml:space="preserve">        w</v>
      </c>
      <c r="U51" s="51" t="str">
        <f t="shared" si="14"/>
        <v xml:space="preserve">    w</v>
      </c>
    </row>
    <row r="52" spans="2:21" x14ac:dyDescent="0.25">
      <c r="B52" s="2" t="s">
        <v>46</v>
      </c>
      <c r="C52" s="5">
        <v>406</v>
      </c>
      <c r="D52" s="6">
        <v>77.192982456140342</v>
      </c>
      <c r="E52" s="8">
        <f t="shared" si="3"/>
        <v>5.2595454545454547</v>
      </c>
      <c r="F52" s="8">
        <f t="shared" si="4"/>
        <v>0.19013049866044418</v>
      </c>
      <c r="G52" s="8">
        <f t="shared" si="5"/>
        <v>77.192982456140342</v>
      </c>
      <c r="H52" s="50">
        <f>IF($M$3=1,G52,G52+0.000000001*ROWS($G$8:G52))</f>
        <v>77.192982501140335</v>
      </c>
      <c r="I52" s="7">
        <f t="shared" si="6"/>
        <v>11</v>
      </c>
      <c r="K52" s="2">
        <v>45</v>
      </c>
      <c r="L52" s="2" t="str">
        <f t="shared" si="7"/>
        <v>South Dakota</v>
      </c>
      <c r="M52" s="2">
        <f t="shared" si="8"/>
        <v>15</v>
      </c>
      <c r="N52" s="2">
        <f t="shared" si="9"/>
        <v>7.96875</v>
      </c>
      <c r="O52" s="50">
        <f t="shared" si="10"/>
        <v>1.8823529411764706</v>
      </c>
      <c r="P52" s="50">
        <f t="shared" si="11"/>
        <v>0.53125</v>
      </c>
      <c r="S52" s="51" t="str">
        <f t="shared" si="12"/>
        <v>SN</v>
      </c>
      <c r="T52" s="51" t="str">
        <f t="shared" si="13"/>
        <v xml:space="preserve">   w</v>
      </c>
      <c r="U52" s="51" t="str">
        <f t="shared" si="14"/>
        <v xml:space="preserve">          w</v>
      </c>
    </row>
    <row r="53" spans="2:21" x14ac:dyDescent="0.25">
      <c r="B53" s="2" t="s">
        <v>47</v>
      </c>
      <c r="C53" s="5">
        <v>170</v>
      </c>
      <c r="D53" s="6">
        <v>64.552238805970148</v>
      </c>
      <c r="E53" s="8">
        <f t="shared" si="3"/>
        <v>2.6335260115606935</v>
      </c>
      <c r="F53" s="8">
        <f t="shared" si="4"/>
        <v>0.3797190517998244</v>
      </c>
      <c r="G53" s="8">
        <f t="shared" si="5"/>
        <v>64.552238805970148</v>
      </c>
      <c r="H53" s="50">
        <f>IF($M$3=1,G53,G53+0.000000001*ROWS($G$8:G53))</f>
        <v>64.552238851970145</v>
      </c>
      <c r="I53" s="7">
        <f t="shared" si="6"/>
        <v>12</v>
      </c>
      <c r="K53" s="2">
        <v>46</v>
      </c>
      <c r="L53" s="2" t="str">
        <f t="shared" si="7"/>
        <v>Alaska</v>
      </c>
      <c r="M53" s="2">
        <f t="shared" si="8"/>
        <v>43</v>
      </c>
      <c r="N53" s="2">
        <f t="shared" si="9"/>
        <v>6.8348623853211006</v>
      </c>
      <c r="O53" s="50">
        <f t="shared" si="10"/>
        <v>6.2912751677852352</v>
      </c>
      <c r="P53" s="50">
        <f t="shared" si="11"/>
        <v>0.15895028803072328</v>
      </c>
      <c r="S53" s="51" t="str">
        <f t="shared" si="12"/>
        <v>S N</v>
      </c>
      <c r="T53" s="51" t="str">
        <f t="shared" si="13"/>
        <v xml:space="preserve">            w</v>
      </c>
      <c r="U53" s="51" t="str">
        <f t="shared" si="14"/>
        <v xml:space="preserve">   w</v>
      </c>
    </row>
    <row r="54" spans="2:21" x14ac:dyDescent="0.25">
      <c r="B54" s="2" t="s">
        <v>48</v>
      </c>
      <c r="C54" s="5">
        <v>59</v>
      </c>
      <c r="D54" s="6">
        <v>18.072289156626503</v>
      </c>
      <c r="E54" s="8">
        <f t="shared" si="3"/>
        <v>3.2646666666666673</v>
      </c>
      <c r="F54" s="8">
        <f t="shared" si="4"/>
        <v>0.30630998570553397</v>
      </c>
      <c r="G54" s="8">
        <f t="shared" si="5"/>
        <v>18.072289156626503</v>
      </c>
      <c r="H54" s="50">
        <f>IF($M$3=1,G54,G54+0.000000001*ROWS($G$8:G54))</f>
        <v>18.072289203626504</v>
      </c>
      <c r="I54" s="7">
        <f t="shared" si="6"/>
        <v>36</v>
      </c>
      <c r="K54" s="2">
        <v>47</v>
      </c>
      <c r="L54" s="2" t="str">
        <f t="shared" si="7"/>
        <v>North Dakota</v>
      </c>
      <c r="M54" s="2">
        <f t="shared" si="8"/>
        <v>12</v>
      </c>
      <c r="N54" s="2">
        <f t="shared" si="9"/>
        <v>6.3758389261744961</v>
      </c>
      <c r="O54" s="50">
        <f t="shared" si="10"/>
        <v>1.8821052631578949</v>
      </c>
      <c r="P54" s="50">
        <f t="shared" si="11"/>
        <v>0.5313199105145413</v>
      </c>
      <c r="S54" s="51" t="str">
        <f t="shared" si="12"/>
        <v>SN</v>
      </c>
      <c r="T54" s="51" t="str">
        <f t="shared" si="13"/>
        <v xml:space="preserve">   w</v>
      </c>
      <c r="U54" s="51" t="str">
        <f t="shared" si="14"/>
        <v xml:space="preserve">          w</v>
      </c>
    </row>
    <row r="55" spans="2:21" x14ac:dyDescent="0.25">
      <c r="B55" s="2" t="s">
        <v>49</v>
      </c>
      <c r="C55" s="5">
        <v>182</v>
      </c>
      <c r="D55" s="6">
        <v>56.07692307692308</v>
      </c>
      <c r="E55" s="8">
        <f t="shared" si="3"/>
        <v>3.2455418381344305</v>
      </c>
      <c r="F55" s="8">
        <f t="shared" si="4"/>
        <v>0.30811496196111582</v>
      </c>
      <c r="G55" s="8">
        <f t="shared" si="5"/>
        <v>56.07692307692308</v>
      </c>
      <c r="H55" s="50">
        <f>IF($M$3=1,G55,G55+0.000000001*ROWS($G$8:G55))</f>
        <v>56.076923124923077</v>
      </c>
      <c r="I55" s="7">
        <f t="shared" si="6"/>
        <v>19</v>
      </c>
      <c r="K55" s="2">
        <v>48</v>
      </c>
      <c r="L55" s="2" t="str">
        <f t="shared" si="7"/>
        <v>Vermont</v>
      </c>
      <c r="M55" s="2">
        <f t="shared" si="8"/>
        <v>12</v>
      </c>
      <c r="N55" s="2">
        <f t="shared" si="9"/>
        <v>6.2237762237762233</v>
      </c>
      <c r="O55" s="50">
        <f t="shared" si="10"/>
        <v>1.9280898876404495</v>
      </c>
      <c r="P55" s="50">
        <f t="shared" si="11"/>
        <v>0.51864801864801857</v>
      </c>
      <c r="S55" s="51" t="str">
        <f t="shared" si="12"/>
        <v>SN</v>
      </c>
      <c r="T55" s="51" t="str">
        <f t="shared" si="13"/>
        <v xml:space="preserve">   w</v>
      </c>
      <c r="U55" s="51" t="str">
        <f t="shared" si="14"/>
        <v xml:space="preserve">          w</v>
      </c>
    </row>
    <row r="56" spans="2:21" x14ac:dyDescent="0.25">
      <c r="B56" s="2" t="s">
        <v>50</v>
      </c>
      <c r="C56" s="5">
        <v>16</v>
      </c>
      <c r="D56" s="6">
        <v>5.233160621761658</v>
      </c>
      <c r="E56" s="8">
        <f t="shared" si="3"/>
        <v>3.0574257425742575</v>
      </c>
      <c r="F56" s="8">
        <f t="shared" si="4"/>
        <v>0.32707253886010362</v>
      </c>
      <c r="G56" s="8">
        <f t="shared" si="5"/>
        <v>5.233160621761658</v>
      </c>
      <c r="H56" s="50">
        <f>IF($M$3=1,G56,G56+0.000000001*ROWS($G$8:G56))</f>
        <v>5.2331606707616576</v>
      </c>
      <c r="I56" s="7">
        <f t="shared" si="6"/>
        <v>49</v>
      </c>
      <c r="K56" s="2">
        <v>49</v>
      </c>
      <c r="L56" s="2" t="str">
        <f t="shared" si="7"/>
        <v>Wyoming</v>
      </c>
      <c r="M56" s="2">
        <f t="shared" si="8"/>
        <v>16</v>
      </c>
      <c r="N56" s="2">
        <f t="shared" si="9"/>
        <v>5.233160621761658</v>
      </c>
      <c r="O56" s="50">
        <f t="shared" si="10"/>
        <v>3.0574257425742575</v>
      </c>
      <c r="P56" s="50">
        <f t="shared" si="11"/>
        <v>0.32707253886010362</v>
      </c>
      <c r="S56" s="51" t="str">
        <f t="shared" si="12"/>
        <v>SN</v>
      </c>
      <c r="T56" s="51" t="str">
        <f t="shared" si="13"/>
        <v xml:space="preserve">      w</v>
      </c>
      <c r="U56" s="51" t="str">
        <f t="shared" si="14"/>
        <v xml:space="preserve">      w</v>
      </c>
    </row>
    <row r="61" spans="2:21" x14ac:dyDescent="0.25">
      <c r="F61"/>
    </row>
  </sheetData>
  <mergeCells count="1"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Output</vt:lpstr>
      <vt:lpstr>Suicides vs. Murders</vt:lpstr>
      <vt:lpstr>lstOptions</vt:lpstr>
      <vt:lpstr>lstSortTypes</vt:lpstr>
    </vt:vector>
  </TitlesOfParts>
  <Company>Chandoo.org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Purnachandra Rao Duggirala</cp:lastModifiedBy>
  <dcterms:created xsi:type="dcterms:W3CDTF">2011-09-08T01:17:57Z</dcterms:created>
  <dcterms:modified xsi:type="dcterms:W3CDTF">2011-09-09T05:51:06Z</dcterms:modified>
</cp:coreProperties>
</file>